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45" windowHeight="463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J54" i="1" l="1"/>
  <c r="AL29" i="1" l="1"/>
  <c r="AZ29" i="1"/>
  <c r="BB52" i="1" l="1"/>
  <c r="AX52" i="1"/>
  <c r="AV52" i="1"/>
  <c r="AT52" i="1"/>
  <c r="AR52" i="1"/>
  <c r="AP52" i="1"/>
  <c r="AN52" i="1"/>
  <c r="AL52" i="1"/>
  <c r="AJ52" i="1"/>
  <c r="BB56" i="1"/>
  <c r="AX56" i="1"/>
  <c r="AT56" i="1"/>
  <c r="AR56" i="1"/>
  <c r="AP56" i="1"/>
  <c r="AN56" i="1"/>
  <c r="AL56" i="1"/>
  <c r="AJ56" i="1"/>
  <c r="BB58" i="1"/>
  <c r="AX58" i="1"/>
  <c r="AV58" i="1"/>
  <c r="AT58" i="1"/>
  <c r="AR58" i="1"/>
  <c r="AJ58" i="1"/>
  <c r="BB54" i="1"/>
  <c r="AX54" i="1"/>
  <c r="AV54" i="1"/>
  <c r="AT54" i="1"/>
  <c r="AR54" i="1"/>
  <c r="AL54" i="1"/>
  <c r="BB50" i="1"/>
  <c r="AX50" i="1"/>
  <c r="AV50" i="1"/>
  <c r="AT50" i="1"/>
  <c r="AR50" i="1"/>
  <c r="AP50" i="1"/>
  <c r="AN50" i="1"/>
  <c r="AJ50" i="1"/>
  <c r="BA48" i="1"/>
  <c r="BB48" i="1" s="1"/>
  <c r="AV48" i="1"/>
  <c r="AR48" i="1"/>
  <c r="BA47" i="1"/>
  <c r="BB47" i="1" s="1"/>
  <c r="AX47" i="1"/>
  <c r="AV47" i="1"/>
  <c r="AR47" i="1"/>
  <c r="AN47" i="1"/>
  <c r="AJ47" i="1"/>
  <c r="BB46" i="1"/>
  <c r="AV46" i="1"/>
  <c r="AR46" i="1"/>
  <c r="AP46" i="1"/>
  <c r="AN46" i="1"/>
  <c r="AJ46" i="1"/>
  <c r="BA45" i="1"/>
  <c r="BB45" i="1" s="1"/>
  <c r="AX45" i="1"/>
  <c r="AV45" i="1"/>
  <c r="AR45" i="1"/>
  <c r="AN45" i="1"/>
  <c r="AJ45" i="1"/>
  <c r="BA44" i="1"/>
  <c r="BB44" i="1" s="1"/>
  <c r="AX44" i="1"/>
  <c r="AV44" i="1"/>
  <c r="AR44" i="1"/>
  <c r="AN44" i="1"/>
  <c r="AJ44" i="1"/>
  <c r="BB43" i="1"/>
  <c r="AX43" i="1"/>
  <c r="AV43" i="1"/>
  <c r="AT43" i="1"/>
  <c r="AP43" i="1"/>
  <c r="AN43" i="1"/>
  <c r="AL43" i="1"/>
  <c r="AJ43" i="1"/>
  <c r="BB42" i="1"/>
  <c r="AV42" i="1"/>
  <c r="AR42" i="1"/>
  <c r="AN42" i="1"/>
  <c r="AJ42" i="1"/>
  <c r="BA40" i="1"/>
  <c r="BB40" i="1" s="1"/>
  <c r="AX40" i="1"/>
  <c r="AV40" i="1"/>
  <c r="AR40" i="1"/>
  <c r="BB39" i="1"/>
  <c r="AX39" i="1"/>
  <c r="AV39" i="1"/>
  <c r="AR39" i="1"/>
  <c r="AN39" i="1"/>
  <c r="AJ39" i="1"/>
  <c r="BB38" i="1"/>
  <c r="AV38" i="1"/>
  <c r="AT38" i="1"/>
  <c r="AN38" i="1"/>
  <c r="AL38" i="1"/>
  <c r="AJ38" i="1"/>
  <c r="AX35" i="1"/>
  <c r="AT35" i="1"/>
  <c r="AR35" i="1"/>
  <c r="AN35" i="1"/>
  <c r="AL35" i="1"/>
  <c r="AJ35" i="1"/>
  <c r="BB30" i="1"/>
  <c r="AP30" i="1"/>
  <c r="AN30" i="1"/>
  <c r="AJ30" i="1"/>
  <c r="BB29" i="1"/>
  <c r="AX29" i="1"/>
  <c r="AT29" i="1"/>
  <c r="AP29" i="1"/>
  <c r="AJ29" i="1"/>
  <c r="BA28" i="1"/>
  <c r="BB28" i="1" s="1"/>
  <c r="AX28" i="1"/>
  <c r="AT28" i="1"/>
  <c r="AP28" i="1"/>
  <c r="AJ28" i="1"/>
  <c r="BA27" i="1"/>
  <c r="BB27" i="1" s="1"/>
  <c r="AT27" i="1"/>
  <c r="AJ27" i="1"/>
  <c r="AZ27" i="1" s="1"/>
  <c r="BA26" i="1"/>
  <c r="BB26" i="1" s="1"/>
  <c r="AX26" i="1"/>
  <c r="AV26" i="1"/>
  <c r="AR26" i="1"/>
  <c r="AN26" i="1"/>
  <c r="AJ26" i="1"/>
  <c r="BA25" i="1"/>
  <c r="BB25" i="1" s="1"/>
  <c r="AX25" i="1"/>
  <c r="AV25" i="1"/>
  <c r="AR25" i="1"/>
  <c r="AN25" i="1"/>
  <c r="AJ25" i="1"/>
  <c r="BB24" i="1"/>
  <c r="AX24" i="1"/>
  <c r="AR24" i="1"/>
  <c r="AN24" i="1"/>
  <c r="AJ24" i="1"/>
  <c r="AX23" i="1"/>
  <c r="AR23" i="1"/>
  <c r="AN23" i="1"/>
  <c r="AJ23" i="1"/>
  <c r="BB22" i="1"/>
  <c r="AX22" i="1"/>
  <c r="AV22" i="1"/>
  <c r="AT22" i="1"/>
  <c r="AP22" i="1"/>
  <c r="AN22" i="1"/>
  <c r="AJ22" i="1"/>
  <c r="AZ23" i="1" l="1"/>
  <c r="AZ22" i="1"/>
  <c r="AZ47" i="1"/>
  <c r="AZ28" i="1"/>
  <c r="AZ30" i="1"/>
  <c r="AZ35" i="1"/>
  <c r="AZ25" i="1"/>
  <c r="AZ40" i="1"/>
  <c r="AZ44" i="1"/>
  <c r="AZ45" i="1"/>
  <c r="AZ46" i="1"/>
  <c r="AZ48" i="1"/>
  <c r="M15" i="1"/>
</calcChain>
</file>

<file path=xl/sharedStrings.xml><?xml version="1.0" encoding="utf-8"?>
<sst xmlns="http://schemas.openxmlformats.org/spreadsheetml/2006/main" count="626" uniqueCount="233">
  <si>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</si>
  <si>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</si>
  <si>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</si>
  <si>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</si>
  <si>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</si>
  <si>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</si>
  <si>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</si>
  <si>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</si>
  <si>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</si>
  <si>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</si>
  <si>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</si>
  <si>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</si>
  <si>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</si>
  <si>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</si>
  <si>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</si>
  <si>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</si>
  <si>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</si>
  <si>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</si>
  <si>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</si>
  <si>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Fin</t>
  </si>
  <si>
    <t>Porcentaje</t>
  </si>
  <si>
    <t>Ascendente</t>
  </si>
  <si>
    <t>N/A</t>
  </si>
  <si>
    <t>Propósito</t>
  </si>
  <si>
    <t>Año de reporte</t>
  </si>
  <si>
    <t>Descendente</t>
  </si>
  <si>
    <t>Definición</t>
  </si>
  <si>
    <t>mensualmete</t>
  </si>
  <si>
    <t>Absoluto</t>
  </si>
  <si>
    <t>Relativo</t>
  </si>
  <si>
    <t>Indicador nuevo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</si>
  <si>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</si>
  <si>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</si>
  <si>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</si>
  <si>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</si>
  <si>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</si>
  <si>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</si>
  <si>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</si>
  <si>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</si>
  <si>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</si>
  <si>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</si>
  <si>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</si>
  <si>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</si>
  <si>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</si>
  <si>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</si>
  <si>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</si>
  <si>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</si>
  <si>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</si>
  <si>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</si>
  <si>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</si>
  <si>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</si>
  <si>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</si>
  <si>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</si>
  <si>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Federal</t>
  </si>
  <si>
    <t>Estatal</t>
  </si>
  <si>
    <t>Municipal (IP)</t>
  </si>
  <si>
    <t>Otro</t>
  </si>
  <si>
    <t>Presupuesto</t>
  </si>
  <si>
    <t>Tipo de valor de la meta</t>
  </si>
  <si>
    <t>Tasa de incidencia delictiva en el Municipio</t>
  </si>
  <si>
    <t>Porcentaje de delitos ocurridos en un periodo determinado.</t>
  </si>
  <si>
    <t>Informe de la Encuesta realizada en el Resumen de Resultados.</t>
  </si>
  <si>
    <t xml:space="preserve">Indice de percepción de seguridad ciudadana </t>
  </si>
  <si>
    <t>Mediante la aplicación de una encuesta en hogares, se pregunta la percepción que tienen los ciudadanos sobre la seguridad en su comunidad.</t>
  </si>
  <si>
    <t>Linea de Acción</t>
  </si>
  <si>
    <t>Actividad</t>
  </si>
  <si>
    <t xml:space="preserve">Registro de nómina </t>
  </si>
  <si>
    <t>Existe presupuesto para la contratación de personal</t>
  </si>
  <si>
    <t>Expresa el número de visitas que se realizan para las platicas con los niños y jóvenes sobre los delitos y su prevención</t>
  </si>
  <si>
    <t>Archivo fotográfico y oficios de asistencia</t>
  </si>
  <si>
    <t>Se realiza el convenio con el sector educativo para realizar las jornadas de prevención con los alumnos</t>
  </si>
  <si>
    <t>Existe plena coordinación con las dependencias implicadas para llevar a cabo esta actividad</t>
  </si>
  <si>
    <t>Documento acreditativo</t>
  </si>
  <si>
    <t>Todos los elementos de seguridad pública realizan el exámen de control</t>
  </si>
  <si>
    <t>Todos los elementos de seguridad pública realizan el exámen toxicológico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</si>
  <si>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La seguridad y armonia del municipio de San Francisco de los Romo mediante la profesionalización, capacitacion y mejoramiento  constante del cuerpo policial.</t>
    </r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</si>
  <si>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delitos 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habitantes del municipio inscritos en el Padrón municipal*100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</si>
  <si>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 La población y visitantes del municipio de San Francisco de los Romo.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 perciben al municipio como un lugar seguro en donde vivir y  al cual visitar.                           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</si>
  <si>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municipio*100</t>
    </r>
  </si>
  <si>
    <t>Todo el municipio</t>
  </si>
  <si>
    <t>SEGURIDAD PUBLICA</t>
  </si>
  <si>
    <t>1.1.</t>
  </si>
  <si>
    <t>1.2.</t>
  </si>
  <si>
    <t>1. programa integral de Seguridad Pública el incremento de personal de  vigilancia, controlando su ingreso, capacitación y equipamiento</t>
  </si>
  <si>
    <t xml:space="preserve">Porcentaje de incremeto en la plantilla </t>
  </si>
  <si>
    <t>Expresa el número de altas en la platilla de la Dirección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</si>
  <si>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programadas*100</t>
    </r>
  </si>
  <si>
    <t>Dirección de seguridad pública</t>
  </si>
  <si>
    <t>Porcentaje de recurso ejecutado</t>
  </si>
  <si>
    <t>Muestra el porcentaje de recursos asignados para el equipamiento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</si>
  <si>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programado*100</t>
    </r>
  </si>
  <si>
    <t>Informe mensual de la Direcciónde Seguridad Pública</t>
  </si>
  <si>
    <t>Expresa el porcentaje de uniformes asignados a elementos de la policía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</si>
  <si>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programados*100</t>
    </r>
  </si>
  <si>
    <t>Expresa el porcentaje de uniformes tácticos asignados a elementos de la policía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</si>
  <si>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programados*100</t>
    </r>
  </si>
  <si>
    <t>Porcentaje de elementos que realizan control de confianza</t>
  </si>
  <si>
    <t>Expresa el número de elementos del personal de permanencia que aplica la evaluación de control y confianza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</si>
  <si>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confianza*100</t>
    </r>
  </si>
  <si>
    <t>Porcentaje de campañas realizadas</t>
  </si>
  <si>
    <t>Porcentaje de elementos no aporbatorios</t>
  </si>
  <si>
    <t>Porcentaje de avance del programa</t>
  </si>
  <si>
    <t>Porcentaje de aplicación al reglamento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</si>
  <si>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</si>
  <si>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</si>
  <si>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</si>
  <si>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</si>
  <si>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</si>
  <si>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</si>
  <si>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</si>
  <si>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talleres de prevencion del delito realizados</t>
  </si>
  <si>
    <t>Porcentaje de avance del proyecto</t>
  </si>
  <si>
    <t>Porcentaje de realización del proyecto</t>
  </si>
  <si>
    <t>Expresa el número de campañas que se realizan paraincentivar el ingreso a la corporación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</si>
  <si>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baja*100</t>
    </r>
  </si>
  <si>
    <t>Expresa el número de elementos que han sido dados de baja despues no no aprobar las evaluaciones de control de confianza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</si>
  <si>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</si>
  <si>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</si>
  <si>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</si>
  <si>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</si>
  <si>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</si>
  <si>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</si>
  <si>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</si>
  <si>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</si>
  <si>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</si>
  <si>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</si>
  <si>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</si>
  <si>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</si>
  <si>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</si>
  <si>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</si>
  <si>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>Porcentaje de participación en las pláticas de dialogos por tu Seguridad</t>
  </si>
  <si>
    <t>Muestra el número de talleres que se realizan bajo el tema de prevención del delito</t>
  </si>
  <si>
    <t>Expresa el avance que tiene la realización del proyecto</t>
  </si>
  <si>
    <t>Porcetaje de áreas reservadas para personas con capacidades diferentes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</si>
  <si>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</si>
  <si>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</si>
  <si>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programadas*100</t>
    </r>
  </si>
  <si>
    <t>Porcentaje de unidades adquiridas</t>
  </si>
  <si>
    <t>Existe presupuesto para el equipamiento</t>
  </si>
  <si>
    <t xml:space="preserve">Todos los elementos aplican la evaluación de control de confianza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</si>
  <si>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</si>
  <si>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</si>
  <si>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</si>
  <si>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</si>
  <si>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</si>
  <si>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</si>
  <si>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programados*100</t>
    </r>
  </si>
  <si>
    <t xml:space="preserve">Expresa la participación de la policía en las pláticas de diálogos por tu seguridad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</si>
  <si>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</si>
  <si>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</si>
  <si>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</si>
  <si>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programadas*100</t>
    </r>
  </si>
  <si>
    <t>1. Programa integral de Seguridad Pública el incremento de personal de  vigilancia, controlando su ingreso, capacitación y equipamiento</t>
  </si>
  <si>
    <t>2. Programa de prevención del delito</t>
  </si>
  <si>
    <t>3. Adecuar la normatividad vigente en materia dee conducta de los elementos de la corporación, la investigación de ilicitos y su acción</t>
  </si>
  <si>
    <t>4. Programa permanente de capacitación policia</t>
  </si>
  <si>
    <t>5. Programa de  participación  ciudadana en la  prevención del delito</t>
  </si>
  <si>
    <t>6. Campaña escolar de educación vial</t>
  </si>
  <si>
    <t>7. Proyecto para la señalización de la vía pública</t>
  </si>
  <si>
    <t>8. Programa de mejora dela movilidad</t>
  </si>
  <si>
    <t>9. Normalización de lugares para estacionamiento</t>
  </si>
  <si>
    <t>2.1. Desarrollar el programa integral de Seguridad Pública</t>
  </si>
  <si>
    <t>3.1. Aplicar el Reglamento interno de Seguridad Pública.</t>
  </si>
  <si>
    <t>4.2. Clases para el acondicionamiento físico de los elementos</t>
  </si>
  <si>
    <t>4.4. Formación Continua en materia de sistema de
 justicia penal acusatorio (Primer Respondiente)</t>
  </si>
  <si>
    <t>4.5. Formacion Inicial (aspirantes)</t>
  </si>
  <si>
    <t>4.6. Evaluaciones del desempeño</t>
  </si>
  <si>
    <t>5.  Programa de 
 participación
 ciudadana en la
 prevención del delito</t>
  </si>
  <si>
    <t>5.1. Colaborar con las pláticas denominadas Dialogos
 por tu Seguridad</t>
  </si>
  <si>
    <t>6.1. Aplicar talleres en coordinación con la prevención al delito</t>
  </si>
  <si>
    <t>8.1. Realizar proyecto para la aprobación en la mejora en la movilidad  terrestre en la  cabecera municipal</t>
  </si>
  <si>
    <t>9.1. Establecer y adecuar los estacionamientos y areas reservadas para personas con capacidades diferentes y de  carga y descarga</t>
  </si>
  <si>
    <t>1.1. Incrementar la plantilla del personal</t>
  </si>
  <si>
    <t>1.2 Ejercer recursos etiquetados para equipamiento</t>
  </si>
  <si>
    <t>1.3 Adquirir uniformes  de linea completos para personal operativo</t>
  </si>
  <si>
    <t xml:space="preserve">1.8. Realizar la de campaña de promoción para personal de nuevo ingreso </t>
  </si>
  <si>
    <t>1.9. Depurar al personal que no aprobo las evaluaciones de control y confianza</t>
  </si>
  <si>
    <t>3.3. Adquirir unidades nuevas  equipadas como radiopatrullas</t>
  </si>
  <si>
    <t>4.1. Impartir talleres de capacitación y actualización  al interior de la coorporación.</t>
  </si>
  <si>
    <t>3. Adecuar la normatividad vigente en materia de conducta de los elementos de la corporación, la investigación de ilicitos y su acción</t>
  </si>
  <si>
    <t>Porcentaje de ejecución del proyecto</t>
  </si>
  <si>
    <t>Porcentaje de realización de la campaña</t>
  </si>
  <si>
    <t>Expresa el avance y realización del proyecto y sus actividades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</si>
  <si>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avance en las actividades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Número de actividades programadas *100</t>
    </r>
  </si>
  <si>
    <t>Expresa el avance y realización de la campaña y sus actividades</t>
  </si>
  <si>
    <t>Se cumple con todas las actividades para realizar el programa</t>
  </si>
  <si>
    <t>Informe anual de la Direcciónde Seguridad Pública</t>
  </si>
  <si>
    <r>
      <rPr>
        <b/>
        <sz val="11"/>
        <rFont val="Calibri"/>
        <family val="2"/>
        <scheme val="minor"/>
      </rPr>
      <t xml:space="preserve">Numerador: </t>
    </r>
    <r>
      <rPr>
        <sz val="11"/>
        <rFont val="Calibri"/>
        <family val="2"/>
        <scheme val="minor"/>
      </rPr>
      <t xml:space="preserve">número de personas que tiene opinión positiva sobre la seguridad pública del municipio
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número de encuestas realizadas en todas las localidades del municipio*100</t>
    </r>
  </si>
  <si>
    <t>Informe mensual de la Dirección de Seguridad Pública</t>
  </si>
  <si>
    <t>Existe prespuesto para realiazar la campaña</t>
  </si>
  <si>
    <t>Todos los elementos aprueban las evaluaciones de control  y confianza</t>
  </si>
  <si>
    <t>Se aplica en tiempo  forma las actividades del reglamento</t>
  </si>
  <si>
    <t>Existe presupuesto para realizar la compra</t>
  </si>
  <si>
    <t>Existe presupuesto para realizar el taller</t>
  </si>
  <si>
    <t>Todos los elementos acuden a realizar la clase de acondicionamiento</t>
  </si>
  <si>
    <t>Existe prespuesto para realizar la formación</t>
  </si>
  <si>
    <t>Todos los elementos realizan la evaluación de habilidades y destrezas</t>
  </si>
  <si>
    <t>Existe presupuesto para realizar esta actividad</t>
  </si>
  <si>
    <t>Existe presupesto para realizar esta campaña</t>
  </si>
  <si>
    <t>7.1. Realizar proyecto para la aprobación de la modificación y adecuación del trásito y la  vialidad en el Municipio</t>
  </si>
  <si>
    <t>Existe presupesto para realizar el proyecto</t>
  </si>
  <si>
    <t>Existe presupuesto para realizar esta normalización</t>
  </si>
  <si>
    <t>El Municipio de San Francisco de los Romo; es un municipio seguro en donde el cuerpo policial es profesional y se encuentra debidamente capacitado.</t>
  </si>
  <si>
    <t>1.4. Adquirir uniformes tacticos (Chaleco y cinturon)  para personal operativo</t>
  </si>
  <si>
    <t xml:space="preserve">1.6. Aplicar el exámen de evaluación de control y confianza para personal de permanencia, ascensos y promosiones  (fortaseg) </t>
  </si>
  <si>
    <t>1.7. Aplicar el exámen de evaluación de control y confianza para personas aspirantes (nuevo ngrso) (fortaseg)</t>
  </si>
  <si>
    <t>No se puede expresar
 el nùmero de visitas debido que esto se realiza por medio deuna solicitud escrita por parte de las instituciones interesdas</t>
  </si>
  <si>
    <t>3.2. Red Nacional de Radio Comnicaciòn</t>
  </si>
  <si>
    <t>Terminal digital movil (radio)</t>
  </si>
  <si>
    <t>4.3. Cursos de Competencias de la funcion policial</t>
  </si>
  <si>
    <t>2.2 Progrmas de prevencion</t>
  </si>
  <si>
    <t>Expresa la participaciòn de los jovenes en prevencipon y la prevencion violecia escolar</t>
  </si>
  <si>
    <t>Se realiza el convenio con los proveedores de los programas</t>
  </si>
  <si>
    <t>1.5. Adquisicion de equipamiento balistico</t>
  </si>
  <si>
    <t xml:space="preserve">Expresa el porcentaje de equipos balisticos asignados al personal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</si>
  <si>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*100</t>
    </r>
  </si>
  <si>
    <t>1.10 Reestructuraciòn y homologaciòn saliarial al personal operativo</t>
  </si>
  <si>
    <t>Porcentaje de elementos benficiados</t>
  </si>
  <si>
    <t>Expresar el nùmero de accesorios asigandos a los eleementos</t>
  </si>
  <si>
    <t>1.11 Adquisiciòn de accesorios para armamento (cargadores de municiones)</t>
  </si>
  <si>
    <t xml:space="preserve">1.12  Adquisicion de Equipamiento Policial del Sistema de Justicia Penal </t>
  </si>
  <si>
    <t>Numero de accesorios adquiridos</t>
  </si>
  <si>
    <t>Porcentaje de la ejecucion de la compra del equipamiento</t>
  </si>
  <si>
    <t>Expresar el nùmero de elemento que han sido benfiiaos con la reestructuaciòn</t>
  </si>
  <si>
    <t xml:space="preserve">Expresar que tipo de material se esta adquirieno </t>
  </si>
  <si>
    <t>4.7. Realizar evaluaciones de  competncias basicas</t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</si>
  <si>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*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</si>
  <si>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
 Denominador</t>
    </r>
    <r>
      <rPr>
        <sz val="11"/>
        <rFont val="Calibri"/>
        <family val="2"/>
        <scheme val="minor"/>
      </rPr>
      <t>: total de cargadores  programados *100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</si>
  <si>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* 100</t>
    </r>
  </si>
  <si>
    <t>Estratégico / Eficiencia / Trimestral</t>
  </si>
  <si>
    <t>ººº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</si>
  <si>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programas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programas de prevencion  aplicados *100</t>
    </r>
  </si>
  <si>
    <t>Gestión / Eficiencia /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</si>
</sst>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"/>
    <numFmt numFmtId="165" formatCode="_-[$$-80A]* #,##0.00_-;\-[$$-80A]* #,##0.00_-;_-[$$-80A]* &quot;-&quot;??_-;_-@_-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5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12" borderId="0" xfId="0" applyFill="1"/>
    <xf numFmtId="0" fontId="0" fillId="12" borderId="0" xfId="0" applyFill="1" applyBorder="1"/>
    <xf numFmtId="0" fontId="4" fillId="2" borderId="7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/>
    </xf>
    <xf numFmtId="0" fontId="9" fillId="13" borderId="0" xfId="0" applyFont="1" applyFill="1"/>
    <xf numFmtId="0" fontId="9" fillId="13" borderId="0" xfId="0" applyFont="1" applyFill="1" applyAlignment="1">
      <alignment horizontal="center"/>
    </xf>
    <xf numFmtId="1" fontId="9" fillId="13" borderId="0" xfId="0" applyNumberFormat="1" applyFont="1" applyFill="1" applyAlignment="1">
      <alignment horizontal="center"/>
    </xf>
    <xf numFmtId="0" fontId="10" fillId="13" borderId="0" xfId="0" applyFont="1" applyFill="1"/>
    <xf numFmtId="0" fontId="0" fillId="13" borderId="0" xfId="0" applyFont="1" applyFill="1"/>
    <xf numFmtId="0" fontId="0" fillId="13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9" fillId="13" borderId="0" xfId="0" applyFont="1" applyFill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12" borderId="0" xfId="0" applyFill="1" applyAlignment="1">
      <alignment wrapText="1"/>
    </xf>
    <xf numFmtId="0" fontId="15" fillId="0" borderId="39" xfId="0" applyFont="1" applyFill="1" applyBorder="1" applyAlignment="1">
      <alignment horizontal="center" vertical="center"/>
    </xf>
    <xf numFmtId="2" fontId="15" fillId="0" borderId="40" xfId="0" applyNumberFormat="1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2" fontId="14" fillId="0" borderId="41" xfId="0" applyNumberFormat="1" applyFont="1" applyFill="1" applyBorder="1" applyAlignment="1">
      <alignment horizontal="center" vertical="center"/>
    </xf>
    <xf numFmtId="2" fontId="14" fillId="0" borderId="42" xfId="0" applyNumberFormat="1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2" fontId="14" fillId="0" borderId="40" xfId="0" applyNumberFormat="1" applyFont="1" applyFill="1" applyBorder="1" applyAlignment="1">
      <alignment horizontal="center" vertical="center"/>
    </xf>
    <xf numFmtId="3" fontId="15" fillId="0" borderId="44" xfId="0" applyNumberFormat="1" applyFont="1" applyFill="1" applyBorder="1" applyAlignment="1">
      <alignment horizontal="center" vertical="center"/>
    </xf>
    <xf numFmtId="2" fontId="15" fillId="0" borderId="45" xfId="0" applyNumberFormat="1" applyFont="1" applyFill="1" applyBorder="1" applyAlignment="1">
      <alignment horizontal="center" vertical="center"/>
    </xf>
    <xf numFmtId="3" fontId="14" fillId="0" borderId="45" xfId="0" applyNumberFormat="1" applyFont="1" applyFill="1" applyBorder="1" applyAlignment="1">
      <alignment horizontal="center" vertical="center"/>
    </xf>
    <xf numFmtId="2" fontId="14" fillId="0" borderId="46" xfId="0" applyNumberFormat="1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2" fontId="14" fillId="0" borderId="47" xfId="0" applyNumberFormat="1" applyFont="1" applyFill="1" applyBorder="1" applyAlignment="1">
      <alignment horizontal="center" vertical="center"/>
    </xf>
    <xf numFmtId="165" fontId="14" fillId="0" borderId="3" xfId="2" applyNumberFormat="1" applyFont="1" applyFill="1" applyBorder="1" applyAlignment="1">
      <alignment horizontal="center" vertical="center" wrapText="1"/>
    </xf>
    <xf numFmtId="44" fontId="14" fillId="0" borderId="3" xfId="2" applyFont="1" applyFill="1" applyBorder="1" applyAlignment="1">
      <alignment horizontal="center" vertical="center" wrapText="1"/>
    </xf>
    <xf numFmtId="2" fontId="14" fillId="0" borderId="45" xfId="0" applyNumberFormat="1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2" fontId="14" fillId="0" borderId="48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2" fontId="15" fillId="0" borderId="52" xfId="0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2" fontId="14" fillId="0" borderId="53" xfId="0" applyNumberFormat="1" applyFont="1" applyFill="1" applyBorder="1" applyAlignment="1">
      <alignment horizontal="center" vertical="center"/>
    </xf>
    <xf numFmtId="2" fontId="14" fillId="0" borderId="54" xfId="0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52" xfId="0" applyNumberFormat="1" applyFont="1" applyFill="1" applyBorder="1" applyAlignment="1">
      <alignment horizontal="center" vertical="center"/>
    </xf>
    <xf numFmtId="2" fontId="14" fillId="0" borderId="56" xfId="0" applyNumberFormat="1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2" fontId="15" fillId="0" borderId="58" xfId="0" applyNumberFormat="1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2" fontId="14" fillId="0" borderId="59" xfId="0" applyNumberFormat="1" applyFont="1" applyFill="1" applyBorder="1" applyAlignment="1">
      <alignment horizontal="center" vertical="center"/>
    </xf>
    <xf numFmtId="2" fontId="14" fillId="0" borderId="60" xfId="0" applyNumberFormat="1" applyFont="1" applyFill="1" applyBorder="1" applyAlignment="1">
      <alignment horizontal="center" vertical="center"/>
    </xf>
    <xf numFmtId="2" fontId="14" fillId="0" borderId="5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0" borderId="5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9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2" fontId="15" fillId="0" borderId="62" xfId="0" applyNumberFormat="1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2" fontId="14" fillId="0" borderId="63" xfId="0" applyNumberFormat="1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2" fontId="14" fillId="0" borderId="62" xfId="0" applyNumberFormat="1" applyFont="1" applyFill="1" applyBorder="1" applyAlignment="1">
      <alignment horizontal="center" vertical="center"/>
    </xf>
    <xf numFmtId="2" fontId="14" fillId="0" borderId="6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44" fontId="0" fillId="0" borderId="3" xfId="3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44" fontId="0" fillId="0" borderId="3" xfId="3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164" fontId="0" fillId="0" borderId="24" xfId="0" applyNumberFormat="1" applyFont="1" applyBorder="1" applyAlignment="1">
      <alignment horizontal="center" vertical="center" wrapText="1"/>
    </xf>
    <xf numFmtId="44" fontId="0" fillId="0" borderId="24" xfId="3" applyFont="1" applyBorder="1" applyAlignment="1">
      <alignment horizontal="center" vertical="center"/>
    </xf>
    <xf numFmtId="2" fontId="14" fillId="0" borderId="69" xfId="0" applyNumberFormat="1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5" borderId="3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67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2" fontId="15" fillId="0" borderId="73" xfId="0" applyNumberFormat="1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/>
    </xf>
    <xf numFmtId="2" fontId="14" fillId="0" borderId="74" xfId="0" applyNumberFormat="1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 vertical="center"/>
    </xf>
    <xf numFmtId="2" fontId="14" fillId="0" borderId="78" xfId="0" applyNumberFormat="1" applyFont="1" applyFill="1" applyBorder="1" applyAlignment="1">
      <alignment horizontal="center" vertical="center"/>
    </xf>
    <xf numFmtId="2" fontId="14" fillId="0" borderId="7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1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</cellXfs>
  <cellStyles count="4">
    <cellStyle name="Moneda" xfId="3" builtinId="4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4"/>
  <sheetViews>
    <sheetView tabSelected="1" zoomScale="68" zoomScaleNormal="68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E22" sqref="E22"/>
    </sheetView>
  </sheetViews>
  <sheetFormatPr baseColWidth="10" defaultRowHeight="15" x14ac:dyDescent="0.25"/>
  <cols>
    <col min="1" max="1" width="4" customWidth="1"/>
    <col min="2" max="2" width="14.42578125" customWidth="1"/>
    <col min="3" max="3" width="33.7109375" style="31" customWidth="1"/>
    <col min="4" max="4" width="29.140625" style="1" customWidth="1"/>
    <col min="5" max="5" width="33" customWidth="1"/>
    <col min="6" max="6" width="33.85546875" customWidth="1"/>
    <col min="7" max="7" width="27.140625" customWidth="1"/>
    <col min="8" max="8" width="27.5703125" style="31" customWidth="1"/>
    <col min="9" max="9" width="16" style="7" customWidth="1"/>
    <col min="10" max="10" width="27.5703125" style="1" customWidth="1"/>
    <col min="11" max="11" width="20.42578125" style="1" customWidth="1"/>
    <col min="12" max="12" width="14.42578125" style="1" customWidth="1"/>
    <col min="13" max="13" width="10" style="1" customWidth="1"/>
    <col min="15" max="15" width="11.7109375" customWidth="1"/>
    <col min="16" max="16" width="8.42578125" customWidth="1"/>
    <col min="17" max="17" width="10.28515625" style="2" customWidth="1"/>
    <col min="18" max="20" width="6.85546875" hidden="1" customWidth="1"/>
    <col min="21" max="21" width="6.85546875" customWidth="1"/>
    <col min="22" max="22" width="14.5703125" style="31" customWidth="1"/>
    <col min="23" max="23" width="8.85546875" customWidth="1"/>
    <col min="24" max="24" width="9.28515625" bestFit="1" customWidth="1"/>
    <col min="25" max="25" width="8.7109375" bestFit="1" customWidth="1"/>
    <col min="26" max="26" width="9.140625" bestFit="1" customWidth="1"/>
    <col min="27" max="27" width="10.85546875" bestFit="1" customWidth="1"/>
    <col min="28" max="28" width="12.5703125" bestFit="1" customWidth="1"/>
    <col min="29" max="29" width="13" style="31" customWidth="1"/>
    <col min="30" max="30" width="23.28515625" customWidth="1"/>
    <col min="31" max="31" width="17.28515625" customWidth="1"/>
    <col min="32" max="34" width="12.140625" customWidth="1"/>
    <col min="42" max="42" width="14.42578125" customWidth="1"/>
    <col min="47" max="47" width="17.42578125" customWidth="1"/>
    <col min="48" max="48" width="15.5703125" customWidth="1"/>
    <col min="49" max="49" width="21.28515625" customWidth="1"/>
    <col min="51" max="51" width="16.140625" customWidth="1"/>
    <col min="52" max="52" width="14.140625" customWidth="1"/>
    <col min="53" max="53" width="16" customWidth="1"/>
    <col min="55" max="55" width="36.7109375" customWidth="1"/>
  </cols>
  <sheetData>
    <row r="1" spans="1:55" x14ac:dyDescent="0.25">
      <c r="A1" s="22"/>
      <c r="B1" s="22"/>
      <c r="C1" s="29"/>
      <c r="D1" s="22"/>
      <c r="E1" s="22"/>
      <c r="F1" s="22"/>
      <c r="G1" s="22"/>
      <c r="H1" s="29"/>
      <c r="I1" s="23"/>
      <c r="J1" s="22"/>
      <c r="K1" s="22"/>
      <c r="L1" s="22"/>
      <c r="M1" s="22"/>
      <c r="N1" s="22"/>
      <c r="O1" s="22"/>
      <c r="P1" s="22"/>
      <c r="Q1" s="24"/>
      <c r="R1" s="22"/>
      <c r="S1" s="22"/>
      <c r="T1" s="22"/>
      <c r="U1" s="22"/>
      <c r="V1" s="29"/>
      <c r="W1" s="22"/>
      <c r="X1" s="22"/>
      <c r="Y1" s="22"/>
      <c r="Z1" s="22"/>
      <c r="AA1" s="22"/>
      <c r="AB1" s="22"/>
      <c r="AC1" s="2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</row>
    <row r="2" spans="1:55" ht="18" x14ac:dyDescent="0.25">
      <c r="A2" s="22"/>
      <c r="B2" s="187" t="s">
        <v>80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25"/>
      <c r="S2" s="25"/>
      <c r="T2" s="25"/>
      <c r="U2" s="25"/>
      <c r="V2" s="29"/>
      <c r="W2" s="22"/>
      <c r="X2" s="22"/>
      <c r="Y2" s="22"/>
      <c r="Z2" s="22"/>
      <c r="AA2" s="22"/>
      <c r="AB2" s="22"/>
      <c r="AC2" s="29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</row>
    <row r="3" spans="1:55" ht="15.75" thickBot="1" x14ac:dyDescent="0.3">
      <c r="A3" s="22"/>
      <c r="B3" s="22"/>
      <c r="C3" s="29"/>
      <c r="D3" s="22"/>
      <c r="E3" s="22"/>
      <c r="F3" s="22"/>
      <c r="G3" s="22"/>
      <c r="H3" s="29"/>
      <c r="I3" s="23"/>
      <c r="J3" s="22"/>
      <c r="K3" s="22"/>
      <c r="L3" s="22"/>
      <c r="M3" s="22"/>
      <c r="N3" s="22"/>
      <c r="O3" s="22"/>
      <c r="P3" s="22"/>
      <c r="Q3" s="24"/>
      <c r="R3" s="22"/>
      <c r="S3" s="22"/>
      <c r="T3" s="22"/>
      <c r="U3" s="22"/>
      <c r="V3" s="29"/>
      <c r="W3" s="22"/>
      <c r="X3" s="22"/>
      <c r="Y3" s="22"/>
      <c r="Z3" s="22"/>
      <c r="AA3" s="22"/>
      <c r="AB3" s="22"/>
      <c r="AC3" s="29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</row>
    <row r="4" spans="1:55" ht="15.75" thickBot="1" x14ac:dyDescent="0.3">
      <c r="A4" s="26"/>
      <c r="B4" s="10"/>
      <c r="C4" s="30"/>
      <c r="D4" s="12" t="s">
        <v>27</v>
      </c>
      <c r="E4" s="11"/>
      <c r="F4" s="11"/>
      <c r="G4" s="11"/>
      <c r="H4" s="30"/>
      <c r="I4" s="13"/>
      <c r="J4" s="12"/>
      <c r="K4" s="12"/>
      <c r="L4" s="12"/>
      <c r="M4" s="12"/>
      <c r="N4" s="11"/>
      <c r="O4" s="11"/>
      <c r="P4" s="11"/>
      <c r="Q4" s="14"/>
      <c r="R4" s="19"/>
      <c r="S4" s="19"/>
      <c r="T4" s="19"/>
      <c r="U4" s="28"/>
      <c r="V4" s="32"/>
      <c r="W4" s="17"/>
      <c r="X4" s="17"/>
      <c r="Y4" s="17"/>
      <c r="Z4" s="17"/>
      <c r="AA4" s="17"/>
      <c r="AB4" s="17"/>
      <c r="AC4" s="32"/>
      <c r="AD4" s="18"/>
      <c r="AE4" s="18"/>
      <c r="AF4" s="18"/>
      <c r="AG4" s="18"/>
      <c r="AH4" s="18"/>
      <c r="AI4" s="18"/>
      <c r="AJ4" s="18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</row>
    <row r="5" spans="1:55" s="9" customFormat="1" ht="15.75" customHeight="1" x14ac:dyDescent="0.25">
      <c r="A5" s="27"/>
      <c r="B5" s="188" t="s">
        <v>0</v>
      </c>
      <c r="C5" s="191" t="s">
        <v>1</v>
      </c>
      <c r="D5" s="191" t="s">
        <v>2</v>
      </c>
      <c r="E5" s="191"/>
      <c r="F5" s="191"/>
      <c r="G5" s="191" t="s">
        <v>3</v>
      </c>
      <c r="H5" s="192" t="s">
        <v>4</v>
      </c>
      <c r="I5" s="191" t="s">
        <v>5</v>
      </c>
      <c r="J5" s="191"/>
      <c r="K5" s="191"/>
      <c r="L5" s="191"/>
      <c r="M5" s="191"/>
      <c r="N5" s="191"/>
      <c r="O5" s="191"/>
      <c r="P5" s="191"/>
      <c r="Q5" s="191"/>
      <c r="R5" s="4"/>
      <c r="S5" s="4"/>
      <c r="T5" s="4"/>
      <c r="U5" s="168" t="s">
        <v>52</v>
      </c>
      <c r="V5" s="200" t="s">
        <v>44</v>
      </c>
      <c r="W5" s="176" t="s">
        <v>45</v>
      </c>
      <c r="X5" s="177"/>
      <c r="Y5" s="177"/>
      <c r="Z5" s="177"/>
      <c r="AA5" s="177"/>
      <c r="AB5" s="178"/>
      <c r="AC5" s="203" t="s">
        <v>32</v>
      </c>
      <c r="AD5" s="213" t="s">
        <v>57</v>
      </c>
      <c r="AE5" s="214"/>
      <c r="AF5" s="214"/>
      <c r="AG5" s="214"/>
      <c r="AH5" s="214"/>
      <c r="AI5" s="217" t="s">
        <v>33</v>
      </c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9"/>
      <c r="AY5" s="206" t="s">
        <v>34</v>
      </c>
      <c r="AZ5" s="207"/>
      <c r="BA5" s="207"/>
      <c r="BB5" s="207"/>
      <c r="BC5" s="197" t="s">
        <v>35</v>
      </c>
    </row>
    <row r="6" spans="1:55" s="9" customFormat="1" ht="15" customHeight="1" thickBot="1" x14ac:dyDescent="0.3">
      <c r="A6" s="27"/>
      <c r="B6" s="189"/>
      <c r="C6" s="179"/>
      <c r="D6" s="179" t="s">
        <v>6</v>
      </c>
      <c r="E6" s="179" t="s">
        <v>26</v>
      </c>
      <c r="F6" s="179" t="s">
        <v>7</v>
      </c>
      <c r="G6" s="179"/>
      <c r="H6" s="193" t="s">
        <v>6</v>
      </c>
      <c r="I6" s="179" t="s">
        <v>8</v>
      </c>
      <c r="J6" s="179" t="s">
        <v>9</v>
      </c>
      <c r="K6" s="173" t="s">
        <v>58</v>
      </c>
      <c r="L6" s="179" t="s">
        <v>10</v>
      </c>
      <c r="M6" s="179" t="s">
        <v>11</v>
      </c>
      <c r="N6" s="179"/>
      <c r="O6" s="179"/>
      <c r="P6" s="179"/>
      <c r="Q6" s="179"/>
      <c r="R6" s="15"/>
      <c r="S6" s="15"/>
      <c r="T6" s="15"/>
      <c r="U6" s="169"/>
      <c r="V6" s="201"/>
      <c r="W6" s="209" t="s">
        <v>46</v>
      </c>
      <c r="X6" s="180" t="s">
        <v>47</v>
      </c>
      <c r="Y6" s="180" t="s">
        <v>48</v>
      </c>
      <c r="Z6" s="180" t="s">
        <v>49</v>
      </c>
      <c r="AA6" s="180" t="s">
        <v>51</v>
      </c>
      <c r="AB6" s="182" t="s">
        <v>50</v>
      </c>
      <c r="AC6" s="204"/>
      <c r="AD6" s="215"/>
      <c r="AE6" s="216"/>
      <c r="AF6" s="216"/>
      <c r="AG6" s="216"/>
      <c r="AH6" s="216"/>
      <c r="AI6" s="220" t="s">
        <v>36</v>
      </c>
      <c r="AJ6" s="221"/>
      <c r="AK6" s="221"/>
      <c r="AL6" s="221"/>
      <c r="AM6" s="222" t="s">
        <v>37</v>
      </c>
      <c r="AN6" s="222"/>
      <c r="AO6" s="222"/>
      <c r="AP6" s="222"/>
      <c r="AQ6" s="223" t="s">
        <v>38</v>
      </c>
      <c r="AR6" s="223"/>
      <c r="AS6" s="223"/>
      <c r="AT6" s="223"/>
      <c r="AU6" s="223" t="s">
        <v>39</v>
      </c>
      <c r="AV6" s="223"/>
      <c r="AW6" s="223"/>
      <c r="AX6" s="224"/>
      <c r="AY6" s="211" t="s">
        <v>12</v>
      </c>
      <c r="AZ6" s="212"/>
      <c r="BA6" s="212"/>
      <c r="BB6" s="212"/>
      <c r="BC6" s="198"/>
    </row>
    <row r="7" spans="1:55" s="9" customFormat="1" ht="15" customHeight="1" x14ac:dyDescent="0.25">
      <c r="A7" s="27"/>
      <c r="B7" s="189"/>
      <c r="C7" s="179"/>
      <c r="D7" s="179"/>
      <c r="E7" s="179"/>
      <c r="F7" s="179"/>
      <c r="G7" s="179"/>
      <c r="H7" s="193"/>
      <c r="I7" s="179"/>
      <c r="J7" s="179"/>
      <c r="K7" s="174"/>
      <c r="L7" s="179"/>
      <c r="M7" s="179" t="s">
        <v>12</v>
      </c>
      <c r="N7" s="179"/>
      <c r="O7" s="179" t="s">
        <v>13</v>
      </c>
      <c r="P7" s="179"/>
      <c r="Q7" s="195" t="s">
        <v>24</v>
      </c>
      <c r="R7" s="8"/>
      <c r="S7" s="8"/>
      <c r="T7" s="8"/>
      <c r="U7" s="169"/>
      <c r="V7" s="201"/>
      <c r="W7" s="209"/>
      <c r="X7" s="180"/>
      <c r="Y7" s="180"/>
      <c r="Z7" s="180"/>
      <c r="AA7" s="180"/>
      <c r="AB7" s="182"/>
      <c r="AC7" s="204"/>
      <c r="AD7" s="171" t="s">
        <v>46</v>
      </c>
      <c r="AE7" s="171" t="s">
        <v>53</v>
      </c>
      <c r="AF7" s="171" t="s">
        <v>54</v>
      </c>
      <c r="AG7" s="171" t="s">
        <v>55</v>
      </c>
      <c r="AH7" s="171" t="s">
        <v>56</v>
      </c>
      <c r="AI7" s="208" t="s">
        <v>43</v>
      </c>
      <c r="AJ7" s="208"/>
      <c r="AK7" s="208" t="s">
        <v>42</v>
      </c>
      <c r="AL7" s="208"/>
      <c r="AM7" s="208" t="s">
        <v>43</v>
      </c>
      <c r="AN7" s="208"/>
      <c r="AO7" s="208" t="s">
        <v>42</v>
      </c>
      <c r="AP7" s="208"/>
      <c r="AQ7" s="208" t="s">
        <v>43</v>
      </c>
      <c r="AR7" s="208"/>
      <c r="AS7" s="208" t="s">
        <v>42</v>
      </c>
      <c r="AT7" s="208"/>
      <c r="AU7" s="208" t="s">
        <v>43</v>
      </c>
      <c r="AV7" s="208"/>
      <c r="AW7" s="208" t="s">
        <v>42</v>
      </c>
      <c r="AX7" s="208"/>
      <c r="AY7" s="180" t="s">
        <v>43</v>
      </c>
      <c r="AZ7" s="180"/>
      <c r="BA7" s="180" t="s">
        <v>42</v>
      </c>
      <c r="BB7" s="180"/>
      <c r="BC7" s="198"/>
    </row>
    <row r="8" spans="1:55" s="9" customFormat="1" ht="15.75" thickBot="1" x14ac:dyDescent="0.3">
      <c r="A8" s="27"/>
      <c r="B8" s="190"/>
      <c r="C8" s="186"/>
      <c r="D8" s="186"/>
      <c r="E8" s="186"/>
      <c r="F8" s="186"/>
      <c r="G8" s="186"/>
      <c r="H8" s="194"/>
      <c r="I8" s="186"/>
      <c r="J8" s="186"/>
      <c r="K8" s="175"/>
      <c r="L8" s="186"/>
      <c r="M8" s="20" t="s">
        <v>28</v>
      </c>
      <c r="N8" s="20" t="s">
        <v>29</v>
      </c>
      <c r="O8" s="20" t="s">
        <v>14</v>
      </c>
      <c r="P8" s="20" t="s">
        <v>15</v>
      </c>
      <c r="Q8" s="196"/>
      <c r="R8" s="5" t="s">
        <v>16</v>
      </c>
      <c r="S8" s="5" t="s">
        <v>17</v>
      </c>
      <c r="T8" s="16" t="s">
        <v>18</v>
      </c>
      <c r="U8" s="170"/>
      <c r="V8" s="202"/>
      <c r="W8" s="210"/>
      <c r="X8" s="181"/>
      <c r="Y8" s="181"/>
      <c r="Z8" s="181"/>
      <c r="AA8" s="181"/>
      <c r="AB8" s="183"/>
      <c r="AC8" s="205"/>
      <c r="AD8" s="172"/>
      <c r="AE8" s="172"/>
      <c r="AF8" s="172"/>
      <c r="AG8" s="172"/>
      <c r="AH8" s="172"/>
      <c r="AI8" s="21" t="s">
        <v>28</v>
      </c>
      <c r="AJ8" s="21" t="s">
        <v>29</v>
      </c>
      <c r="AK8" s="21" t="s">
        <v>40</v>
      </c>
      <c r="AL8" s="21" t="s">
        <v>41</v>
      </c>
      <c r="AM8" s="21" t="s">
        <v>28</v>
      </c>
      <c r="AN8" s="21" t="s">
        <v>29</v>
      </c>
      <c r="AO8" s="21" t="s">
        <v>40</v>
      </c>
      <c r="AP8" s="21" t="s">
        <v>41</v>
      </c>
      <c r="AQ8" s="21" t="s">
        <v>28</v>
      </c>
      <c r="AR8" s="21" t="s">
        <v>29</v>
      </c>
      <c r="AS8" s="21" t="s">
        <v>40</v>
      </c>
      <c r="AT8" s="21" t="s">
        <v>41</v>
      </c>
      <c r="AU8" s="21" t="s">
        <v>28</v>
      </c>
      <c r="AV8" s="21" t="s">
        <v>29</v>
      </c>
      <c r="AW8" s="21" t="s">
        <v>40</v>
      </c>
      <c r="AX8" s="21" t="s">
        <v>41</v>
      </c>
      <c r="AY8" s="21" t="s">
        <v>28</v>
      </c>
      <c r="AZ8" s="21" t="s">
        <v>29</v>
      </c>
      <c r="BA8" s="21" t="s">
        <v>40</v>
      </c>
      <c r="BB8" s="21" t="s">
        <v>41</v>
      </c>
      <c r="BC8" s="199"/>
    </row>
    <row r="9" spans="1:55" s="3" customFormat="1" ht="247.5" hidden="1" customHeight="1" x14ac:dyDescent="0.25">
      <c r="A9" s="26"/>
      <c r="B9" s="98" t="s">
        <v>19</v>
      </c>
      <c r="C9" s="77" t="s">
        <v>75</v>
      </c>
      <c r="D9" s="108" t="s">
        <v>59</v>
      </c>
      <c r="E9" s="108" t="s">
        <v>60</v>
      </c>
      <c r="F9" s="108" t="s">
        <v>76</v>
      </c>
      <c r="G9" s="112" t="s">
        <v>186</v>
      </c>
      <c r="H9" s="184" t="s">
        <v>202</v>
      </c>
      <c r="I9" s="78" t="s">
        <v>20</v>
      </c>
      <c r="J9" s="108" t="s">
        <v>229</v>
      </c>
      <c r="K9" s="78" t="s">
        <v>29</v>
      </c>
      <c r="L9" s="115" t="s">
        <v>21</v>
      </c>
      <c r="M9" s="115"/>
      <c r="N9" s="133">
        <v>1</v>
      </c>
      <c r="O9" s="134" t="s">
        <v>30</v>
      </c>
      <c r="P9" s="115"/>
      <c r="Q9" s="135"/>
      <c r="R9" s="136" t="s">
        <v>22</v>
      </c>
      <c r="S9" s="136" t="s">
        <v>22</v>
      </c>
      <c r="T9" s="136" t="s">
        <v>22</v>
      </c>
      <c r="U9" s="136">
        <v>1.1000000000000001</v>
      </c>
      <c r="V9" s="131" t="s">
        <v>79</v>
      </c>
      <c r="W9" s="132"/>
      <c r="X9" s="132"/>
      <c r="Y9" s="132"/>
      <c r="Z9" s="132"/>
      <c r="AA9" s="132"/>
      <c r="AB9" s="132"/>
      <c r="AC9" s="79" t="s">
        <v>87</v>
      </c>
      <c r="AD9" s="132"/>
      <c r="AE9" s="132"/>
      <c r="AF9" s="132"/>
      <c r="AG9" s="132"/>
      <c r="AH9" s="132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6"/>
    </row>
    <row r="10" spans="1:55" s="3" customFormat="1" ht="90.75" hidden="1" thickBot="1" x14ac:dyDescent="0.3">
      <c r="B10" s="98" t="s">
        <v>23</v>
      </c>
      <c r="C10" s="99" t="s">
        <v>77</v>
      </c>
      <c r="D10" s="108" t="s">
        <v>62</v>
      </c>
      <c r="E10" s="108" t="s">
        <v>63</v>
      </c>
      <c r="F10" s="108" t="s">
        <v>187</v>
      </c>
      <c r="G10" s="108" t="s">
        <v>61</v>
      </c>
      <c r="H10" s="185"/>
      <c r="I10" s="78" t="s">
        <v>20</v>
      </c>
      <c r="J10" s="78" t="s">
        <v>229</v>
      </c>
      <c r="K10" s="78" t="s">
        <v>29</v>
      </c>
      <c r="L10" s="111" t="s">
        <v>21</v>
      </c>
      <c r="M10" s="111"/>
      <c r="N10" s="80">
        <v>100</v>
      </c>
      <c r="O10" s="79" t="s">
        <v>30</v>
      </c>
      <c r="P10" s="80"/>
      <c r="Q10" s="116"/>
      <c r="R10" s="78"/>
      <c r="S10" s="78"/>
      <c r="T10" s="78"/>
      <c r="U10" s="78">
        <v>1.1000000000000001</v>
      </c>
      <c r="V10" s="79" t="s">
        <v>79</v>
      </c>
      <c r="W10" s="80"/>
      <c r="X10" s="80"/>
      <c r="Y10" s="80"/>
      <c r="Z10" s="80"/>
      <c r="AA10" s="80"/>
      <c r="AB10" s="80"/>
      <c r="AC10" s="79" t="s">
        <v>87</v>
      </c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1"/>
    </row>
    <row r="11" spans="1:55" s="3" customFormat="1" ht="75.75" hidden="1" thickBot="1" x14ac:dyDescent="0.3">
      <c r="B11" s="100" t="s">
        <v>31</v>
      </c>
      <c r="C11" s="101" t="s">
        <v>152</v>
      </c>
      <c r="D11" s="99" t="s">
        <v>180</v>
      </c>
      <c r="E11" s="77" t="s">
        <v>182</v>
      </c>
      <c r="F11" s="108" t="s">
        <v>183</v>
      </c>
      <c r="G11" s="112" t="s">
        <v>188</v>
      </c>
      <c r="H11" s="77" t="s">
        <v>185</v>
      </c>
      <c r="I11" s="78" t="s">
        <v>20</v>
      </c>
      <c r="J11" s="108" t="s">
        <v>229</v>
      </c>
      <c r="K11" s="78" t="s">
        <v>29</v>
      </c>
      <c r="L11" s="111" t="s">
        <v>25</v>
      </c>
      <c r="M11" s="111">
        <v>9</v>
      </c>
      <c r="N11" s="82">
        <v>1</v>
      </c>
      <c r="O11" s="79" t="s">
        <v>30</v>
      </c>
      <c r="P11" s="80"/>
      <c r="Q11" s="116"/>
      <c r="R11" s="78"/>
      <c r="S11" s="78"/>
      <c r="T11" s="78"/>
      <c r="U11" s="78">
        <v>1.1000000000000001</v>
      </c>
      <c r="V11" s="79" t="s">
        <v>79</v>
      </c>
      <c r="W11" s="80"/>
      <c r="X11" s="80"/>
      <c r="Y11" s="80"/>
      <c r="Z11" s="80"/>
      <c r="AA11" s="80"/>
      <c r="AB11" s="80"/>
      <c r="AC11" s="79" t="s">
        <v>87</v>
      </c>
      <c r="AD11" s="80"/>
      <c r="AE11" s="80"/>
      <c r="AF11" s="80"/>
      <c r="AG11" s="80"/>
      <c r="AH11" s="80"/>
      <c r="AI11" s="80"/>
      <c r="AJ11" s="80"/>
      <c r="AK11" s="80"/>
      <c r="AL11" s="80"/>
      <c r="AM11" s="80">
        <v>3</v>
      </c>
      <c r="AN11" s="82">
        <v>0.33</v>
      </c>
      <c r="AO11" s="80">
        <v>3</v>
      </c>
      <c r="AP11" s="82">
        <v>0.33</v>
      </c>
      <c r="AQ11" s="80">
        <v>3</v>
      </c>
      <c r="AR11" s="82">
        <v>0.33</v>
      </c>
      <c r="AS11" s="80">
        <v>6</v>
      </c>
      <c r="AT11" s="82">
        <v>0.66</v>
      </c>
      <c r="AU11" s="80">
        <v>3</v>
      </c>
      <c r="AV11" s="82">
        <v>0.33</v>
      </c>
      <c r="AW11" s="80">
        <v>9</v>
      </c>
      <c r="AX11" s="82">
        <v>1</v>
      </c>
      <c r="AY11" s="80">
        <v>9</v>
      </c>
      <c r="AZ11" s="82">
        <v>1</v>
      </c>
      <c r="BA11" s="80">
        <v>9</v>
      </c>
      <c r="BB11" s="82">
        <v>1</v>
      </c>
      <c r="BC11" s="81"/>
    </row>
    <row r="12" spans="1:55" s="3" customFormat="1" ht="60.75" hidden="1" thickBot="1" x14ac:dyDescent="0.3">
      <c r="B12" s="100"/>
      <c r="C12" s="102" t="s">
        <v>153</v>
      </c>
      <c r="D12" s="99" t="s">
        <v>180</v>
      </c>
      <c r="E12" s="77" t="s">
        <v>182</v>
      </c>
      <c r="F12" s="108" t="s">
        <v>183</v>
      </c>
      <c r="G12" s="112" t="s">
        <v>188</v>
      </c>
      <c r="H12" s="77" t="s">
        <v>185</v>
      </c>
      <c r="I12" s="78" t="s">
        <v>20</v>
      </c>
      <c r="J12" s="108" t="s">
        <v>229</v>
      </c>
      <c r="K12" s="78" t="s">
        <v>29</v>
      </c>
      <c r="L12" s="111" t="s">
        <v>21</v>
      </c>
      <c r="M12" s="111">
        <v>1</v>
      </c>
      <c r="N12" s="82">
        <v>1</v>
      </c>
      <c r="O12" s="79" t="s">
        <v>30</v>
      </c>
      <c r="P12" s="80"/>
      <c r="Q12" s="116"/>
      <c r="R12" s="78"/>
      <c r="S12" s="78"/>
      <c r="T12" s="78"/>
      <c r="U12" s="78" t="s">
        <v>81</v>
      </c>
      <c r="V12" s="79" t="s">
        <v>79</v>
      </c>
      <c r="W12" s="80"/>
      <c r="X12" s="80"/>
      <c r="Y12" s="80"/>
      <c r="Z12" s="80"/>
      <c r="AA12" s="80"/>
      <c r="AB12" s="80"/>
      <c r="AC12" s="79" t="s">
        <v>87</v>
      </c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>
        <v>1</v>
      </c>
      <c r="AV12" s="82">
        <v>1</v>
      </c>
      <c r="AW12" s="80">
        <v>1</v>
      </c>
      <c r="AX12" s="82">
        <v>1</v>
      </c>
      <c r="AY12" s="80">
        <v>1</v>
      </c>
      <c r="AZ12" s="82">
        <v>1</v>
      </c>
      <c r="BA12" s="80">
        <v>1</v>
      </c>
      <c r="BB12" s="82">
        <v>1</v>
      </c>
      <c r="BC12" s="81"/>
    </row>
    <row r="13" spans="1:55" s="3" customFormat="1" ht="60.75" hidden="1" thickBot="1" x14ac:dyDescent="0.3">
      <c r="B13" s="100"/>
      <c r="C13" s="101" t="s">
        <v>179</v>
      </c>
      <c r="D13" s="99" t="s">
        <v>180</v>
      </c>
      <c r="E13" s="77" t="s">
        <v>182</v>
      </c>
      <c r="F13" s="108" t="s">
        <v>183</v>
      </c>
      <c r="G13" s="112" t="s">
        <v>188</v>
      </c>
      <c r="H13" s="77" t="s">
        <v>185</v>
      </c>
      <c r="I13" s="78" t="s">
        <v>20</v>
      </c>
      <c r="J13" s="108" t="s">
        <v>229</v>
      </c>
      <c r="K13" s="78" t="s">
        <v>29</v>
      </c>
      <c r="L13" s="111" t="s">
        <v>21</v>
      </c>
      <c r="M13" s="111">
        <v>3</v>
      </c>
      <c r="N13" s="82">
        <v>1</v>
      </c>
      <c r="O13" s="79" t="s">
        <v>30</v>
      </c>
      <c r="P13" s="80"/>
      <c r="Q13" s="116"/>
      <c r="R13" s="78"/>
      <c r="S13" s="78"/>
      <c r="T13" s="78"/>
      <c r="U13" s="78">
        <v>1.2</v>
      </c>
      <c r="V13" s="79" t="s">
        <v>79</v>
      </c>
      <c r="W13" s="80"/>
      <c r="X13" s="80"/>
      <c r="Y13" s="80"/>
      <c r="Z13" s="80"/>
      <c r="AA13" s="80"/>
      <c r="AB13" s="80"/>
      <c r="AC13" s="79" t="s">
        <v>87</v>
      </c>
      <c r="AD13" s="80"/>
      <c r="AE13" s="80"/>
      <c r="AF13" s="80"/>
      <c r="AG13" s="80"/>
      <c r="AH13" s="80"/>
      <c r="AI13" s="80"/>
      <c r="AJ13" s="80"/>
      <c r="AK13" s="80"/>
      <c r="AL13" s="80"/>
      <c r="AM13" s="80">
        <v>1</v>
      </c>
      <c r="AN13" s="82">
        <v>0.33</v>
      </c>
      <c r="AO13" s="80">
        <v>1</v>
      </c>
      <c r="AP13" s="82">
        <v>0.33</v>
      </c>
      <c r="AQ13" s="80">
        <v>1</v>
      </c>
      <c r="AR13" s="82">
        <v>0.33</v>
      </c>
      <c r="AS13" s="80">
        <v>2</v>
      </c>
      <c r="AT13" s="82">
        <v>0.66</v>
      </c>
      <c r="AU13" s="80">
        <v>1</v>
      </c>
      <c r="AV13" s="82">
        <v>0.33</v>
      </c>
      <c r="AW13" s="80">
        <v>3</v>
      </c>
      <c r="AX13" s="82">
        <v>1</v>
      </c>
      <c r="AY13" s="80">
        <v>3</v>
      </c>
      <c r="AZ13" s="82">
        <v>1</v>
      </c>
      <c r="BA13" s="80">
        <v>3</v>
      </c>
      <c r="BB13" s="80">
        <v>1005</v>
      </c>
      <c r="BC13" s="81"/>
    </row>
    <row r="14" spans="1:55" s="3" customFormat="1" ht="60.75" hidden="1" thickBot="1" x14ac:dyDescent="0.3">
      <c r="B14" s="100"/>
      <c r="C14" s="102" t="s">
        <v>155</v>
      </c>
      <c r="D14" s="99" t="s">
        <v>180</v>
      </c>
      <c r="E14" s="77" t="s">
        <v>230</v>
      </c>
      <c r="F14" s="108" t="s">
        <v>183</v>
      </c>
      <c r="G14" s="112" t="s">
        <v>188</v>
      </c>
      <c r="H14" s="77" t="s">
        <v>185</v>
      </c>
      <c r="I14" s="78" t="s">
        <v>20</v>
      </c>
      <c r="J14" s="108" t="s">
        <v>229</v>
      </c>
      <c r="K14" s="78" t="s">
        <v>29</v>
      </c>
      <c r="L14" s="111" t="s">
        <v>21</v>
      </c>
      <c r="M14" s="111">
        <v>8</v>
      </c>
      <c r="N14" s="82">
        <v>1</v>
      </c>
      <c r="O14" s="79" t="s">
        <v>30</v>
      </c>
      <c r="P14" s="80"/>
      <c r="Q14" s="116"/>
      <c r="R14" s="78"/>
      <c r="S14" s="78"/>
      <c r="T14" s="78"/>
      <c r="U14" s="78">
        <v>1.3</v>
      </c>
      <c r="V14" s="79" t="s">
        <v>79</v>
      </c>
      <c r="W14" s="80"/>
      <c r="X14" s="80"/>
      <c r="Y14" s="80"/>
      <c r="Z14" s="80"/>
      <c r="AA14" s="80"/>
      <c r="AB14" s="80"/>
      <c r="AC14" s="79" t="s">
        <v>87</v>
      </c>
      <c r="AD14" s="80"/>
      <c r="AE14" s="80"/>
      <c r="AF14" s="80"/>
      <c r="AG14" s="80"/>
      <c r="AH14" s="80"/>
      <c r="AI14" s="80">
        <v>2</v>
      </c>
      <c r="AJ14" s="82">
        <v>0.25</v>
      </c>
      <c r="AK14" s="80">
        <v>2</v>
      </c>
      <c r="AL14" s="82">
        <v>0.25</v>
      </c>
      <c r="AM14" s="80">
        <v>2</v>
      </c>
      <c r="AN14" s="82">
        <v>0.25</v>
      </c>
      <c r="AO14" s="80">
        <v>4</v>
      </c>
      <c r="AP14" s="82">
        <v>0.5</v>
      </c>
      <c r="AQ14" s="80">
        <v>2</v>
      </c>
      <c r="AR14" s="82">
        <v>0.25</v>
      </c>
      <c r="AS14" s="80">
        <v>6</v>
      </c>
      <c r="AT14" s="82">
        <v>0.75</v>
      </c>
      <c r="AU14" s="80">
        <v>8</v>
      </c>
      <c r="AV14" s="82">
        <v>1</v>
      </c>
      <c r="AW14" s="80">
        <v>8</v>
      </c>
      <c r="AX14" s="82">
        <v>1</v>
      </c>
      <c r="AY14" s="80">
        <v>8</v>
      </c>
      <c r="AZ14" s="82">
        <v>1</v>
      </c>
      <c r="BA14" s="80">
        <v>8</v>
      </c>
      <c r="BB14" s="82">
        <v>1</v>
      </c>
      <c r="BC14" s="81"/>
    </row>
    <row r="15" spans="1:55" s="3" customFormat="1" ht="60.75" hidden="1" thickBot="1" x14ac:dyDescent="0.3">
      <c r="B15" s="98"/>
      <c r="C15" s="102" t="s">
        <v>156</v>
      </c>
      <c r="D15" s="99" t="s">
        <v>180</v>
      </c>
      <c r="E15" s="77" t="s">
        <v>182</v>
      </c>
      <c r="F15" s="108" t="s">
        <v>183</v>
      </c>
      <c r="G15" s="112" t="s">
        <v>188</v>
      </c>
      <c r="H15" s="77" t="s">
        <v>185</v>
      </c>
      <c r="I15" s="78" t="s">
        <v>20</v>
      </c>
      <c r="J15" s="108" t="s">
        <v>229</v>
      </c>
      <c r="K15" s="78" t="s">
        <v>29</v>
      </c>
      <c r="L15" s="111" t="s">
        <v>21</v>
      </c>
      <c r="M15" s="111">
        <f ca="1">+K+M15</f>
        <v>0</v>
      </c>
      <c r="N15" s="82">
        <v>1</v>
      </c>
      <c r="O15" s="79" t="s">
        <v>30</v>
      </c>
      <c r="P15" s="80"/>
      <c r="Q15" s="116"/>
      <c r="R15" s="78"/>
      <c r="S15" s="78"/>
      <c r="T15" s="78"/>
      <c r="U15" s="78">
        <v>1.4</v>
      </c>
      <c r="V15" s="79" t="s">
        <v>79</v>
      </c>
      <c r="W15" s="80"/>
      <c r="X15" s="80"/>
      <c r="Y15" s="80"/>
      <c r="Z15" s="80"/>
      <c r="AA15" s="80"/>
      <c r="AB15" s="80"/>
      <c r="AC15" s="79" t="s">
        <v>87</v>
      </c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>
        <v>1</v>
      </c>
      <c r="AV15" s="82">
        <v>1</v>
      </c>
      <c r="AW15" s="80">
        <v>1</v>
      </c>
      <c r="AX15" s="82">
        <v>1</v>
      </c>
      <c r="AY15" s="80">
        <v>1</v>
      </c>
      <c r="AZ15" s="82">
        <v>1</v>
      </c>
      <c r="BA15" s="80">
        <v>1</v>
      </c>
      <c r="BB15" s="82">
        <v>1</v>
      </c>
      <c r="BC15" s="81"/>
    </row>
    <row r="16" spans="1:55" s="3" customFormat="1" ht="60.75" hidden="1" thickBot="1" x14ac:dyDescent="0.3">
      <c r="B16" s="98"/>
      <c r="C16" s="77" t="s">
        <v>157</v>
      </c>
      <c r="D16" s="99" t="s">
        <v>181</v>
      </c>
      <c r="E16" s="77" t="s">
        <v>184</v>
      </c>
      <c r="F16" s="108" t="s">
        <v>183</v>
      </c>
      <c r="G16" s="112" t="s">
        <v>188</v>
      </c>
      <c r="H16" s="77" t="s">
        <v>185</v>
      </c>
      <c r="I16" s="78" t="s">
        <v>20</v>
      </c>
      <c r="J16" s="108" t="s">
        <v>229</v>
      </c>
      <c r="K16" s="78" t="s">
        <v>29</v>
      </c>
      <c r="L16" s="111" t="s">
        <v>21</v>
      </c>
      <c r="M16" s="111">
        <v>1</v>
      </c>
      <c r="N16" s="82">
        <v>1</v>
      </c>
      <c r="O16" s="79" t="s">
        <v>30</v>
      </c>
      <c r="P16" s="80"/>
      <c r="Q16" s="116"/>
      <c r="R16" s="78"/>
      <c r="S16" s="78"/>
      <c r="T16" s="78"/>
      <c r="U16" s="78">
        <v>1.6</v>
      </c>
      <c r="V16" s="79" t="s">
        <v>79</v>
      </c>
      <c r="W16" s="80"/>
      <c r="X16" s="80"/>
      <c r="Y16" s="80"/>
      <c r="Z16" s="80"/>
      <c r="AA16" s="80"/>
      <c r="AB16" s="80"/>
      <c r="AC16" s="79" t="s">
        <v>87</v>
      </c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>
        <v>1</v>
      </c>
      <c r="AV16" s="82">
        <v>1</v>
      </c>
      <c r="AW16" s="80">
        <v>1</v>
      </c>
      <c r="AX16" s="82">
        <v>1</v>
      </c>
      <c r="AY16" s="80">
        <v>1</v>
      </c>
      <c r="AZ16" s="82">
        <v>1</v>
      </c>
      <c r="BA16" s="80">
        <v>1</v>
      </c>
      <c r="BB16" s="82">
        <v>1</v>
      </c>
      <c r="BC16" s="81"/>
    </row>
    <row r="17" spans="2:55" s="3" customFormat="1" ht="60.75" hidden="1" thickBot="1" x14ac:dyDescent="0.3">
      <c r="B17" s="98"/>
      <c r="C17" s="77" t="s">
        <v>158</v>
      </c>
      <c r="D17" s="99" t="s">
        <v>180</v>
      </c>
      <c r="E17" s="77" t="s">
        <v>182</v>
      </c>
      <c r="F17" s="108" t="s">
        <v>183</v>
      </c>
      <c r="G17" s="112" t="s">
        <v>188</v>
      </c>
      <c r="H17" s="77" t="s">
        <v>185</v>
      </c>
      <c r="I17" s="78" t="s">
        <v>20</v>
      </c>
      <c r="J17" s="108" t="s">
        <v>229</v>
      </c>
      <c r="K17" s="78" t="s">
        <v>29</v>
      </c>
      <c r="L17" s="111" t="s">
        <v>21</v>
      </c>
      <c r="M17" s="111">
        <v>1</v>
      </c>
      <c r="N17" s="82">
        <v>1</v>
      </c>
      <c r="O17" s="79" t="s">
        <v>30</v>
      </c>
      <c r="P17" s="80"/>
      <c r="Q17" s="116"/>
      <c r="R17" s="78"/>
      <c r="S17" s="78"/>
      <c r="T17" s="78"/>
      <c r="U17" s="78">
        <v>1.7</v>
      </c>
      <c r="V17" s="79" t="s">
        <v>79</v>
      </c>
      <c r="W17" s="80"/>
      <c r="X17" s="80"/>
      <c r="Y17" s="80"/>
      <c r="Z17" s="80"/>
      <c r="AA17" s="80"/>
      <c r="AB17" s="80"/>
      <c r="AC17" s="79" t="s">
        <v>87</v>
      </c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>
        <v>1</v>
      </c>
      <c r="AV17" s="82">
        <v>1</v>
      </c>
      <c r="AW17" s="80">
        <v>1</v>
      </c>
      <c r="AX17" s="82">
        <v>1</v>
      </c>
      <c r="AY17" s="80">
        <v>1</v>
      </c>
      <c r="AZ17" s="82">
        <v>1</v>
      </c>
      <c r="BA17" s="80">
        <v>1</v>
      </c>
      <c r="BB17" s="82">
        <v>1</v>
      </c>
      <c r="BC17" s="81"/>
    </row>
    <row r="18" spans="2:55" s="3" customFormat="1" ht="60.75" hidden="1" thickBot="1" x14ac:dyDescent="0.3">
      <c r="B18" s="98"/>
      <c r="C18" s="77" t="s">
        <v>159</v>
      </c>
      <c r="D18" s="99" t="s">
        <v>180</v>
      </c>
      <c r="E18" s="77" t="s">
        <v>182</v>
      </c>
      <c r="F18" s="108" t="s">
        <v>183</v>
      </c>
      <c r="G18" s="112" t="s">
        <v>188</v>
      </c>
      <c r="H18" s="77" t="s">
        <v>185</v>
      </c>
      <c r="I18" s="78" t="s">
        <v>20</v>
      </c>
      <c r="J18" s="108" t="s">
        <v>229</v>
      </c>
      <c r="K18" s="78" t="s">
        <v>29</v>
      </c>
      <c r="L18" s="111" t="s">
        <v>21</v>
      </c>
      <c r="M18" s="111">
        <v>1</v>
      </c>
      <c r="N18" s="82">
        <v>1</v>
      </c>
      <c r="O18" s="79" t="s">
        <v>30</v>
      </c>
      <c r="P18" s="80"/>
      <c r="Q18" s="116"/>
      <c r="R18" s="78"/>
      <c r="S18" s="78"/>
      <c r="T18" s="78"/>
      <c r="U18" s="78"/>
      <c r="V18" s="79" t="s">
        <v>79</v>
      </c>
      <c r="W18" s="80"/>
      <c r="X18" s="80"/>
      <c r="Y18" s="80"/>
      <c r="Z18" s="80"/>
      <c r="AA18" s="80"/>
      <c r="AB18" s="80"/>
      <c r="AC18" s="79" t="s">
        <v>87</v>
      </c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2"/>
      <c r="AW18" s="80"/>
      <c r="AX18" s="82"/>
      <c r="AY18" s="80"/>
      <c r="AZ18" s="82"/>
      <c r="BA18" s="80"/>
      <c r="BB18" s="82"/>
      <c r="BC18" s="81"/>
    </row>
    <row r="19" spans="2:55" s="3" customFormat="1" ht="60" hidden="1" x14ac:dyDescent="0.25">
      <c r="B19" s="98"/>
      <c r="C19" s="77" t="s">
        <v>160</v>
      </c>
      <c r="D19" s="99" t="s">
        <v>180</v>
      </c>
      <c r="E19" s="77" t="s">
        <v>182</v>
      </c>
      <c r="F19" s="108" t="s">
        <v>183</v>
      </c>
      <c r="G19" s="112" t="s">
        <v>188</v>
      </c>
      <c r="H19" s="77" t="s">
        <v>185</v>
      </c>
      <c r="I19" s="78" t="s">
        <v>20</v>
      </c>
      <c r="J19" s="108" t="s">
        <v>229</v>
      </c>
      <c r="K19" s="78" t="s">
        <v>29</v>
      </c>
      <c r="L19" s="111" t="s">
        <v>21</v>
      </c>
      <c r="M19" s="111">
        <v>1</v>
      </c>
      <c r="N19" s="82">
        <v>1</v>
      </c>
      <c r="O19" s="79" t="s">
        <v>30</v>
      </c>
      <c r="P19" s="80"/>
      <c r="Q19" s="116"/>
      <c r="R19" s="78"/>
      <c r="S19" s="78"/>
      <c r="T19" s="78"/>
      <c r="U19" s="78"/>
      <c r="V19" s="79" t="s">
        <v>79</v>
      </c>
      <c r="W19" s="80"/>
      <c r="X19" s="80"/>
      <c r="Y19" s="80"/>
      <c r="Z19" s="80"/>
      <c r="AA19" s="80"/>
      <c r="AB19" s="80"/>
      <c r="AC19" s="79" t="s">
        <v>87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1"/>
    </row>
    <row r="20" spans="2:55" s="3" customFormat="1" hidden="1" x14ac:dyDescent="0.25">
      <c r="B20" s="98"/>
      <c r="C20" s="103"/>
      <c r="D20" s="99"/>
      <c r="E20" s="77"/>
      <c r="F20" s="108"/>
      <c r="G20" s="77"/>
      <c r="H20" s="77"/>
      <c r="I20" s="78"/>
      <c r="J20" s="108"/>
      <c r="K20" s="78"/>
      <c r="L20" s="111"/>
      <c r="M20" s="111"/>
      <c r="N20" s="80"/>
      <c r="O20" s="79"/>
      <c r="P20" s="80"/>
      <c r="Q20" s="116"/>
      <c r="R20" s="78"/>
      <c r="S20" s="78"/>
      <c r="T20" s="78"/>
      <c r="U20" s="78"/>
      <c r="V20" s="79"/>
      <c r="W20" s="80"/>
      <c r="X20" s="80"/>
      <c r="Y20" s="80"/>
      <c r="Z20" s="80"/>
      <c r="AA20" s="80"/>
      <c r="AB20" s="80"/>
      <c r="AC20" s="79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1"/>
    </row>
    <row r="21" spans="2:55" s="3" customFormat="1" ht="120" customHeight="1" thickBot="1" x14ac:dyDescent="0.3">
      <c r="B21" s="98"/>
      <c r="C21" s="104" t="s">
        <v>83</v>
      </c>
      <c r="D21" s="109"/>
      <c r="E21" s="102"/>
      <c r="F21" s="109"/>
      <c r="G21" s="102"/>
      <c r="H21" s="102"/>
      <c r="I21" s="137"/>
      <c r="J21" s="137"/>
      <c r="K21" s="137"/>
      <c r="L21" s="111"/>
      <c r="M21" s="111"/>
      <c r="N21" s="80"/>
      <c r="O21" s="79"/>
      <c r="P21" s="80"/>
      <c r="Q21" s="116"/>
      <c r="R21" s="78"/>
      <c r="S21" s="78"/>
      <c r="T21" s="78"/>
      <c r="U21" s="78">
        <v>1.1000000000000001</v>
      </c>
      <c r="V21" s="79" t="s">
        <v>79</v>
      </c>
      <c r="W21" s="80"/>
      <c r="X21" s="80"/>
      <c r="Y21" s="80"/>
      <c r="Z21" s="80"/>
      <c r="AA21" s="80"/>
      <c r="AB21" s="80"/>
      <c r="AC21" s="79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1"/>
    </row>
    <row r="22" spans="2:55" s="3" customFormat="1" ht="75.75" thickBot="1" x14ac:dyDescent="0.3">
      <c r="B22" s="98" t="s">
        <v>65</v>
      </c>
      <c r="C22" s="148" t="s">
        <v>172</v>
      </c>
      <c r="D22" s="99" t="s">
        <v>84</v>
      </c>
      <c r="E22" s="79" t="s">
        <v>85</v>
      </c>
      <c r="F22" s="108" t="s">
        <v>86</v>
      </c>
      <c r="G22" s="79" t="s">
        <v>66</v>
      </c>
      <c r="H22" s="79" t="s">
        <v>67</v>
      </c>
      <c r="I22" s="80" t="s">
        <v>20</v>
      </c>
      <c r="J22" s="108" t="s">
        <v>232</v>
      </c>
      <c r="K22" s="80" t="s">
        <v>28</v>
      </c>
      <c r="L22" s="111" t="s">
        <v>21</v>
      </c>
      <c r="M22" s="111">
        <v>18</v>
      </c>
      <c r="N22" s="82">
        <v>1</v>
      </c>
      <c r="O22" s="79" t="s">
        <v>30</v>
      </c>
      <c r="P22" s="80"/>
      <c r="Q22" s="116"/>
      <c r="R22" s="78"/>
      <c r="S22" s="78"/>
      <c r="T22" s="78"/>
      <c r="U22" s="78">
        <v>1.1000000000000001</v>
      </c>
      <c r="V22" s="79" t="s">
        <v>79</v>
      </c>
      <c r="W22" s="80"/>
      <c r="X22" s="80"/>
      <c r="Y22" s="80"/>
      <c r="Z22" s="80"/>
      <c r="AA22" s="80"/>
      <c r="AB22" s="80"/>
      <c r="AC22" s="79" t="s">
        <v>87</v>
      </c>
      <c r="AD22" s="80"/>
      <c r="AE22" s="80"/>
      <c r="AF22" s="80"/>
      <c r="AG22" s="80"/>
      <c r="AH22" s="80"/>
      <c r="AI22" s="33">
        <v>0</v>
      </c>
      <c r="AJ22" s="34">
        <f>(AI22*100)/12</f>
        <v>0</v>
      </c>
      <c r="AK22" s="35">
        <v>0</v>
      </c>
      <c r="AL22" s="36">
        <v>0</v>
      </c>
      <c r="AM22" s="33">
        <v>0</v>
      </c>
      <c r="AN22" s="34">
        <f>(AM22*100)/12</f>
        <v>0</v>
      </c>
      <c r="AO22" s="35">
        <v>0</v>
      </c>
      <c r="AP22" s="37" t="e">
        <f>(AO22*100)/AM22</f>
        <v>#DIV/0!</v>
      </c>
      <c r="AQ22" s="38">
        <v>0</v>
      </c>
      <c r="AR22" s="34">
        <v>0</v>
      </c>
      <c r="AS22" s="35">
        <v>0</v>
      </c>
      <c r="AT22" s="36" t="e">
        <f>(AS22*100)/AQ22</f>
        <v>#DIV/0!</v>
      </c>
      <c r="AU22" s="39">
        <v>0</v>
      </c>
      <c r="AV22" s="34">
        <f>(AU22*100)/12</f>
        <v>0</v>
      </c>
      <c r="AW22" s="35">
        <v>0</v>
      </c>
      <c r="AX22" s="37" t="e">
        <f t="shared" ref="AX22:AX29" si="0">(AW22*100)/AU22</f>
        <v>#DIV/0!</v>
      </c>
      <c r="AY22" s="39">
        <v>0</v>
      </c>
      <c r="AZ22" s="40">
        <f t="shared" ref="AZ22:BA30" si="1">AJ22+AN22+AR22+AV22</f>
        <v>0</v>
      </c>
      <c r="BA22" s="35">
        <v>0</v>
      </c>
      <c r="BB22" s="36" t="e">
        <f t="shared" ref="BB22:BB30" si="2">(BA22*100)/AC22</f>
        <v>#VALUE!</v>
      </c>
      <c r="BC22" s="81"/>
    </row>
    <row r="23" spans="2:55" s="3" customFormat="1" ht="75.75" thickBot="1" x14ac:dyDescent="0.3">
      <c r="B23" s="98"/>
      <c r="C23" s="149" t="s">
        <v>173</v>
      </c>
      <c r="D23" s="99" t="s">
        <v>88</v>
      </c>
      <c r="E23" s="79" t="s">
        <v>89</v>
      </c>
      <c r="F23" s="108" t="s">
        <v>90</v>
      </c>
      <c r="G23" s="112" t="s">
        <v>91</v>
      </c>
      <c r="H23" s="79" t="s">
        <v>138</v>
      </c>
      <c r="I23" s="80" t="s">
        <v>20</v>
      </c>
      <c r="J23" s="108" t="s">
        <v>232</v>
      </c>
      <c r="K23" s="80" t="s">
        <v>29</v>
      </c>
      <c r="L23" s="111" t="s">
        <v>21</v>
      </c>
      <c r="M23" s="111">
        <v>1</v>
      </c>
      <c r="N23" s="82">
        <v>1</v>
      </c>
      <c r="O23" s="79" t="s">
        <v>30</v>
      </c>
      <c r="P23" s="80"/>
      <c r="Q23" s="116"/>
      <c r="R23" s="78"/>
      <c r="S23" s="78"/>
      <c r="T23" s="78"/>
      <c r="U23" s="78">
        <v>1.1000000000000001</v>
      </c>
      <c r="V23" s="79" t="s">
        <v>79</v>
      </c>
      <c r="W23" s="80"/>
      <c r="X23" s="80"/>
      <c r="Y23" s="80"/>
      <c r="Z23" s="80"/>
      <c r="AA23" s="80"/>
      <c r="AB23" s="80"/>
      <c r="AC23" s="79" t="s">
        <v>87</v>
      </c>
      <c r="AD23" s="113">
        <v>3340000</v>
      </c>
      <c r="AE23" s="113">
        <v>3340000</v>
      </c>
      <c r="AF23" s="80">
        <v>0</v>
      </c>
      <c r="AG23" s="80">
        <v>0</v>
      </c>
      <c r="AH23" s="80">
        <v>0</v>
      </c>
      <c r="AI23" s="41">
        <v>0</v>
      </c>
      <c r="AJ23" s="42">
        <f>(AI23*100)/12</f>
        <v>0</v>
      </c>
      <c r="AK23" s="43">
        <v>0</v>
      </c>
      <c r="AL23" s="44">
        <v>0</v>
      </c>
      <c r="AM23" s="45">
        <v>0</v>
      </c>
      <c r="AN23" s="42">
        <f>(AM23*100)/12</f>
        <v>0</v>
      </c>
      <c r="AO23" s="46">
        <v>0</v>
      </c>
      <c r="AP23" s="47">
        <v>0</v>
      </c>
      <c r="AQ23" s="45">
        <v>0</v>
      </c>
      <c r="AR23" s="42">
        <f>(AQ23*100)/12</f>
        <v>0</v>
      </c>
      <c r="AS23" s="46">
        <v>0</v>
      </c>
      <c r="AT23" s="44">
        <v>0</v>
      </c>
      <c r="AU23" s="48">
        <v>0</v>
      </c>
      <c r="AV23" s="42">
        <v>0</v>
      </c>
      <c r="AW23" s="49">
        <v>0</v>
      </c>
      <c r="AX23" s="37" t="e">
        <f t="shared" si="0"/>
        <v>#DIV/0!</v>
      </c>
      <c r="AY23" s="49">
        <v>0</v>
      </c>
      <c r="AZ23" s="50">
        <f t="shared" si="1"/>
        <v>0</v>
      </c>
      <c r="BA23" s="49">
        <v>0</v>
      </c>
      <c r="BB23" s="36">
        <v>0</v>
      </c>
      <c r="BC23" s="81"/>
    </row>
    <row r="24" spans="2:55" s="3" customFormat="1" ht="79.5" customHeight="1" thickBot="1" x14ac:dyDescent="0.3">
      <c r="B24" s="80"/>
      <c r="C24" s="149" t="s">
        <v>174</v>
      </c>
      <c r="D24" s="99" t="s">
        <v>116</v>
      </c>
      <c r="E24" s="79" t="s">
        <v>92</v>
      </c>
      <c r="F24" s="108" t="s">
        <v>93</v>
      </c>
      <c r="G24" s="112" t="s">
        <v>91</v>
      </c>
      <c r="H24" s="79" t="s">
        <v>138</v>
      </c>
      <c r="I24" s="80" t="s">
        <v>20</v>
      </c>
      <c r="J24" s="108" t="s">
        <v>232</v>
      </c>
      <c r="K24" s="80" t="s">
        <v>29</v>
      </c>
      <c r="L24" s="111" t="s">
        <v>21</v>
      </c>
      <c r="M24" s="111">
        <v>80</v>
      </c>
      <c r="N24" s="82">
        <v>1</v>
      </c>
      <c r="O24" s="79" t="s">
        <v>30</v>
      </c>
      <c r="P24" s="80"/>
      <c r="Q24" s="116"/>
      <c r="R24" s="78"/>
      <c r="S24" s="78"/>
      <c r="T24" s="78"/>
      <c r="U24" s="78">
        <v>1.1000000000000001</v>
      </c>
      <c r="V24" s="79" t="s">
        <v>79</v>
      </c>
      <c r="W24" s="80"/>
      <c r="X24" s="80"/>
      <c r="Y24" s="80"/>
      <c r="Z24" s="80"/>
      <c r="AA24" s="80"/>
      <c r="AB24" s="80"/>
      <c r="AC24" s="79" t="s">
        <v>87</v>
      </c>
      <c r="AD24" s="113">
        <v>1148800</v>
      </c>
      <c r="AE24" s="113">
        <v>1148800</v>
      </c>
      <c r="AF24" s="80">
        <v>0</v>
      </c>
      <c r="AG24" s="80">
        <v>0</v>
      </c>
      <c r="AH24" s="80">
        <v>0</v>
      </c>
      <c r="AI24" s="51">
        <v>0</v>
      </c>
      <c r="AJ24" s="42">
        <f>(AI24*100)/52</f>
        <v>0</v>
      </c>
      <c r="AK24" s="46">
        <v>0</v>
      </c>
      <c r="AL24" s="44">
        <v>0</v>
      </c>
      <c r="AM24" s="51">
        <v>0</v>
      </c>
      <c r="AN24" s="42">
        <f>(AM24*100)/52</f>
        <v>0</v>
      </c>
      <c r="AO24" s="46">
        <v>0</v>
      </c>
      <c r="AP24" s="47">
        <v>0</v>
      </c>
      <c r="AQ24" s="45">
        <v>0</v>
      </c>
      <c r="AR24" s="42">
        <f>(AQ24*100)/12</f>
        <v>0</v>
      </c>
      <c r="AS24" s="46">
        <v>0</v>
      </c>
      <c r="AT24" s="44">
        <v>0</v>
      </c>
      <c r="AU24" s="45">
        <v>0</v>
      </c>
      <c r="AV24" s="42">
        <v>0</v>
      </c>
      <c r="AW24" s="46">
        <v>0</v>
      </c>
      <c r="AX24" s="47" t="e">
        <f t="shared" si="0"/>
        <v>#DIV/0!</v>
      </c>
      <c r="AY24" s="51">
        <v>0</v>
      </c>
      <c r="AZ24" s="50">
        <v>0</v>
      </c>
      <c r="BA24" s="46">
        <v>0</v>
      </c>
      <c r="BB24" s="52" t="e">
        <f t="shared" si="2"/>
        <v>#VALUE!</v>
      </c>
      <c r="BC24" s="81"/>
    </row>
    <row r="25" spans="2:55" s="3" customFormat="1" ht="126.75" customHeight="1" thickBot="1" x14ac:dyDescent="0.3">
      <c r="B25" s="80"/>
      <c r="C25" s="149" t="s">
        <v>203</v>
      </c>
      <c r="D25" s="99" t="s">
        <v>117</v>
      </c>
      <c r="E25" s="79" t="s">
        <v>94</v>
      </c>
      <c r="F25" s="108" t="s">
        <v>95</v>
      </c>
      <c r="G25" s="112" t="s">
        <v>91</v>
      </c>
      <c r="H25" s="79" t="s">
        <v>138</v>
      </c>
      <c r="I25" s="80" t="s">
        <v>20</v>
      </c>
      <c r="J25" s="108" t="s">
        <v>232</v>
      </c>
      <c r="K25" s="80" t="s">
        <v>29</v>
      </c>
      <c r="L25" s="111" t="s">
        <v>21</v>
      </c>
      <c r="M25" s="111">
        <v>160</v>
      </c>
      <c r="N25" s="82">
        <v>1</v>
      </c>
      <c r="O25" s="79" t="s">
        <v>30</v>
      </c>
      <c r="P25" s="80"/>
      <c r="Q25" s="116"/>
      <c r="R25" s="78"/>
      <c r="S25" s="78"/>
      <c r="T25" s="78"/>
      <c r="U25" s="78">
        <v>1.1000000000000001</v>
      </c>
      <c r="V25" s="79" t="s">
        <v>79</v>
      </c>
      <c r="W25" s="80"/>
      <c r="X25" s="80"/>
      <c r="Y25" s="80"/>
      <c r="Z25" s="80"/>
      <c r="AA25" s="80"/>
      <c r="AB25" s="80"/>
      <c r="AC25" s="79" t="s">
        <v>87</v>
      </c>
      <c r="AD25" s="113">
        <v>188000</v>
      </c>
      <c r="AE25" s="113">
        <v>188000</v>
      </c>
      <c r="AF25" s="80">
        <v>0</v>
      </c>
      <c r="AG25" s="80">
        <v>0</v>
      </c>
      <c r="AH25" s="80">
        <v>0</v>
      </c>
      <c r="AI25" s="51">
        <v>0</v>
      </c>
      <c r="AJ25" s="42">
        <f>(AI25*100)/3</f>
        <v>0</v>
      </c>
      <c r="AK25" s="46">
        <v>0</v>
      </c>
      <c r="AL25" s="44">
        <v>0</v>
      </c>
      <c r="AM25" s="51">
        <v>0</v>
      </c>
      <c r="AN25" s="42">
        <f>(AM25*100)/3</f>
        <v>0</v>
      </c>
      <c r="AO25" s="46">
        <v>0</v>
      </c>
      <c r="AP25" s="47">
        <v>0</v>
      </c>
      <c r="AQ25" s="45">
        <v>0</v>
      </c>
      <c r="AR25" s="42">
        <f>(AQ25*100)/12</f>
        <v>0</v>
      </c>
      <c r="AS25" s="46">
        <v>0</v>
      </c>
      <c r="AT25" s="44">
        <v>0</v>
      </c>
      <c r="AU25" s="45">
        <v>80</v>
      </c>
      <c r="AV25" s="42">
        <f>(AU25*100)/12</f>
        <v>666.66666666666663</v>
      </c>
      <c r="AW25" s="46">
        <v>80</v>
      </c>
      <c r="AX25" s="47">
        <f t="shared" si="0"/>
        <v>100</v>
      </c>
      <c r="AY25" s="51">
        <v>80</v>
      </c>
      <c r="AZ25" s="50">
        <f t="shared" si="1"/>
        <v>666.66666666666663</v>
      </c>
      <c r="BA25" s="46">
        <f t="shared" si="1"/>
        <v>80</v>
      </c>
      <c r="BB25" s="52" t="e">
        <f t="shared" si="2"/>
        <v>#VALUE!</v>
      </c>
      <c r="BC25" s="81"/>
    </row>
    <row r="26" spans="2:55" s="3" customFormat="1" ht="90" customHeight="1" thickBot="1" x14ac:dyDescent="0.3">
      <c r="B26" s="84"/>
      <c r="C26" s="149" t="s">
        <v>213</v>
      </c>
      <c r="D26" s="99" t="s">
        <v>118</v>
      </c>
      <c r="E26" s="79" t="s">
        <v>214</v>
      </c>
      <c r="F26" s="108" t="s">
        <v>215</v>
      </c>
      <c r="G26" s="112" t="s">
        <v>91</v>
      </c>
      <c r="H26" s="79" t="s">
        <v>138</v>
      </c>
      <c r="I26" s="84" t="s">
        <v>20</v>
      </c>
      <c r="J26" s="108" t="s">
        <v>232</v>
      </c>
      <c r="K26" s="84" t="s">
        <v>29</v>
      </c>
      <c r="L26" s="111" t="s">
        <v>21</v>
      </c>
      <c r="M26" s="111">
        <v>10</v>
      </c>
      <c r="N26" s="82">
        <v>1</v>
      </c>
      <c r="O26" s="79" t="s">
        <v>30</v>
      </c>
      <c r="P26" s="80"/>
      <c r="Q26" s="116"/>
      <c r="R26" s="78"/>
      <c r="S26" s="78"/>
      <c r="T26" s="78"/>
      <c r="U26" s="78" t="s">
        <v>82</v>
      </c>
      <c r="V26" s="79" t="s">
        <v>79</v>
      </c>
      <c r="W26" s="80"/>
      <c r="X26" s="80"/>
      <c r="Y26" s="80"/>
      <c r="Z26" s="80"/>
      <c r="AA26" s="80"/>
      <c r="AB26" s="80"/>
      <c r="AC26" s="79" t="s">
        <v>87</v>
      </c>
      <c r="AD26" s="113">
        <v>250000</v>
      </c>
      <c r="AE26" s="113">
        <v>250000</v>
      </c>
      <c r="AF26" s="80">
        <v>0</v>
      </c>
      <c r="AG26" s="80">
        <v>0</v>
      </c>
      <c r="AH26" s="80">
        <v>0</v>
      </c>
      <c r="AI26" s="51">
        <v>0</v>
      </c>
      <c r="AJ26" s="42">
        <f>(AI26*100)/3</f>
        <v>0</v>
      </c>
      <c r="AK26" s="46">
        <v>0</v>
      </c>
      <c r="AL26" s="44">
        <v>0</v>
      </c>
      <c r="AM26" s="51">
        <v>0</v>
      </c>
      <c r="AN26" s="42">
        <f>(AM26*100)/2</f>
        <v>0</v>
      </c>
      <c r="AO26" s="46">
        <v>0</v>
      </c>
      <c r="AP26" s="47">
        <v>0</v>
      </c>
      <c r="AQ26" s="45">
        <v>0</v>
      </c>
      <c r="AR26" s="42">
        <f>(AQ26*100)/12</f>
        <v>0</v>
      </c>
      <c r="AS26" s="46">
        <v>0</v>
      </c>
      <c r="AT26" s="44">
        <v>0</v>
      </c>
      <c r="AU26" s="45">
        <v>0</v>
      </c>
      <c r="AV26" s="42">
        <f>(AU26*100)/12</f>
        <v>0</v>
      </c>
      <c r="AW26" s="46">
        <v>0</v>
      </c>
      <c r="AX26" s="47" t="e">
        <f t="shared" si="0"/>
        <v>#DIV/0!</v>
      </c>
      <c r="AY26" s="51">
        <v>0</v>
      </c>
      <c r="AZ26" s="50">
        <v>0</v>
      </c>
      <c r="BA26" s="46">
        <f t="shared" si="1"/>
        <v>0</v>
      </c>
      <c r="BB26" s="52" t="e">
        <f t="shared" si="2"/>
        <v>#VALUE!</v>
      </c>
      <c r="BC26" s="81"/>
    </row>
    <row r="27" spans="2:55" s="70" customFormat="1" ht="120.75" thickBot="1" x14ac:dyDescent="0.3">
      <c r="B27" s="98"/>
      <c r="C27" s="149" t="s">
        <v>204</v>
      </c>
      <c r="D27" s="99" t="s">
        <v>119</v>
      </c>
      <c r="E27" s="79" t="s">
        <v>97</v>
      </c>
      <c r="F27" s="108" t="s">
        <v>98</v>
      </c>
      <c r="G27" s="112" t="s">
        <v>91</v>
      </c>
      <c r="H27" s="79" t="s">
        <v>139</v>
      </c>
      <c r="I27" s="80" t="s">
        <v>20</v>
      </c>
      <c r="J27" s="108" t="s">
        <v>232</v>
      </c>
      <c r="K27" s="80" t="s">
        <v>29</v>
      </c>
      <c r="L27" s="111" t="s">
        <v>21</v>
      </c>
      <c r="M27" s="111">
        <v>14</v>
      </c>
      <c r="N27" s="82">
        <v>1</v>
      </c>
      <c r="O27" s="79" t="s">
        <v>30</v>
      </c>
      <c r="P27" s="80"/>
      <c r="Q27" s="116"/>
      <c r="R27" s="78"/>
      <c r="S27" s="78"/>
      <c r="T27" s="78"/>
      <c r="U27" s="78">
        <v>1.2</v>
      </c>
      <c r="V27" s="79" t="s">
        <v>79</v>
      </c>
      <c r="W27" s="80"/>
      <c r="X27" s="80"/>
      <c r="Y27" s="80"/>
      <c r="Z27" s="80"/>
      <c r="AA27" s="80"/>
      <c r="AB27" s="80"/>
      <c r="AC27" s="79" t="s">
        <v>87</v>
      </c>
      <c r="AD27" s="113">
        <v>96292</v>
      </c>
      <c r="AE27" s="113">
        <v>96292</v>
      </c>
      <c r="AF27" s="80">
        <v>0</v>
      </c>
      <c r="AG27" s="80">
        <v>0</v>
      </c>
      <c r="AH27" s="80">
        <v>0</v>
      </c>
      <c r="AI27" s="51">
        <v>0</v>
      </c>
      <c r="AJ27" s="42">
        <f>(AI27*100)/912</f>
        <v>0</v>
      </c>
      <c r="AK27" s="46">
        <v>0</v>
      </c>
      <c r="AL27" s="44">
        <v>0</v>
      </c>
      <c r="AM27" s="51">
        <v>0</v>
      </c>
      <c r="AN27" s="42">
        <v>0</v>
      </c>
      <c r="AO27" s="46">
        <v>0</v>
      </c>
      <c r="AP27" s="47">
        <v>0</v>
      </c>
      <c r="AQ27" s="51">
        <v>0</v>
      </c>
      <c r="AR27" s="42">
        <v>0</v>
      </c>
      <c r="AS27" s="46">
        <v>0</v>
      </c>
      <c r="AT27" s="44" t="e">
        <f t="shared" ref="AT27:AT29" si="3">(AS27*100)/AQ27</f>
        <v>#DIV/0!</v>
      </c>
      <c r="AU27" s="51">
        <v>0</v>
      </c>
      <c r="AV27" s="42">
        <v>0</v>
      </c>
      <c r="AW27" s="46">
        <v>0</v>
      </c>
      <c r="AX27" s="47">
        <v>0</v>
      </c>
      <c r="AY27" s="51">
        <v>0</v>
      </c>
      <c r="AZ27" s="50">
        <f>AJ27+AN27+AR27+AV27</f>
        <v>0</v>
      </c>
      <c r="BA27" s="46">
        <f>AK27+AO27+AS27+AW27</f>
        <v>0</v>
      </c>
      <c r="BB27" s="52" t="e">
        <f>(BA27*100)/AC27</f>
        <v>#VALUE!</v>
      </c>
      <c r="BC27" s="81"/>
    </row>
    <row r="28" spans="2:55" s="3" customFormat="1" ht="121.5" customHeight="1" thickBot="1" x14ac:dyDescent="0.3">
      <c r="B28" s="98"/>
      <c r="C28" s="149" t="s">
        <v>205</v>
      </c>
      <c r="D28" s="99" t="s">
        <v>96</v>
      </c>
      <c r="E28" s="79" t="s">
        <v>97</v>
      </c>
      <c r="F28" s="108" t="s">
        <v>98</v>
      </c>
      <c r="G28" s="112" t="s">
        <v>91</v>
      </c>
      <c r="H28" s="79" t="s">
        <v>139</v>
      </c>
      <c r="I28" s="80" t="s">
        <v>20</v>
      </c>
      <c r="J28" s="108" t="s">
        <v>232</v>
      </c>
      <c r="K28" s="80" t="s">
        <v>28</v>
      </c>
      <c r="L28" s="111" t="s">
        <v>21</v>
      </c>
      <c r="M28" s="111">
        <v>30</v>
      </c>
      <c r="N28" s="82">
        <v>1</v>
      </c>
      <c r="O28" s="79" t="s">
        <v>30</v>
      </c>
      <c r="P28" s="80"/>
      <c r="Q28" s="116"/>
      <c r="R28" s="78"/>
      <c r="S28" s="78"/>
      <c r="T28" s="78"/>
      <c r="U28" s="78">
        <v>1.2</v>
      </c>
      <c r="V28" s="79" t="s">
        <v>79</v>
      </c>
      <c r="W28" s="80"/>
      <c r="X28" s="80"/>
      <c r="Y28" s="80"/>
      <c r="Z28" s="80"/>
      <c r="AA28" s="80"/>
      <c r="AB28" s="80"/>
      <c r="AC28" s="79" t="s">
        <v>87</v>
      </c>
      <c r="AD28" s="113">
        <v>206340</v>
      </c>
      <c r="AE28" s="113">
        <v>206340</v>
      </c>
      <c r="AF28" s="80">
        <v>0</v>
      </c>
      <c r="AG28" s="80">
        <v>0</v>
      </c>
      <c r="AH28" s="80">
        <v>0</v>
      </c>
      <c r="AI28" s="51">
        <v>0</v>
      </c>
      <c r="AJ28" s="42">
        <f>(AI28*100)/408</f>
        <v>0</v>
      </c>
      <c r="AK28" s="46">
        <v>0</v>
      </c>
      <c r="AL28" s="44">
        <v>0</v>
      </c>
      <c r="AM28" s="51">
        <v>0</v>
      </c>
      <c r="AN28" s="42">
        <v>0</v>
      </c>
      <c r="AO28" s="46">
        <v>0</v>
      </c>
      <c r="AP28" s="47" t="e">
        <f>(AO28*100)/AM28</f>
        <v>#DIV/0!</v>
      </c>
      <c r="AQ28" s="51">
        <v>0</v>
      </c>
      <c r="AR28" s="42">
        <v>0</v>
      </c>
      <c r="AS28" s="46">
        <v>0</v>
      </c>
      <c r="AT28" s="44" t="e">
        <f t="shared" si="3"/>
        <v>#DIV/0!</v>
      </c>
      <c r="AU28" s="51">
        <v>0</v>
      </c>
      <c r="AV28" s="42">
        <v>0</v>
      </c>
      <c r="AW28" s="46">
        <v>0</v>
      </c>
      <c r="AX28" s="47" t="e">
        <f t="shared" si="0"/>
        <v>#DIV/0!</v>
      </c>
      <c r="AY28" s="51">
        <v>0</v>
      </c>
      <c r="AZ28" s="50">
        <f t="shared" si="1"/>
        <v>0</v>
      </c>
      <c r="BA28" s="46">
        <f t="shared" si="1"/>
        <v>0</v>
      </c>
      <c r="BB28" s="52" t="e">
        <f t="shared" si="2"/>
        <v>#VALUE!</v>
      </c>
      <c r="BC28" s="81"/>
    </row>
    <row r="29" spans="2:55" s="3" customFormat="1" ht="87" customHeight="1" thickBot="1" x14ac:dyDescent="0.3">
      <c r="B29" s="80"/>
      <c r="C29" s="149" t="s">
        <v>175</v>
      </c>
      <c r="D29" s="106" t="s">
        <v>99</v>
      </c>
      <c r="E29" s="106" t="s">
        <v>113</v>
      </c>
      <c r="F29" s="108" t="s">
        <v>140</v>
      </c>
      <c r="G29" s="112" t="s">
        <v>91</v>
      </c>
      <c r="H29" s="106" t="s">
        <v>189</v>
      </c>
      <c r="I29" s="84" t="s">
        <v>20</v>
      </c>
      <c r="J29" s="108" t="s">
        <v>232</v>
      </c>
      <c r="K29" s="84" t="s">
        <v>29</v>
      </c>
      <c r="L29" s="111" t="s">
        <v>21</v>
      </c>
      <c r="M29" s="111">
        <v>1</v>
      </c>
      <c r="N29" s="80"/>
      <c r="O29" s="79" t="s">
        <v>30</v>
      </c>
      <c r="P29" s="80"/>
      <c r="Q29" s="116"/>
      <c r="R29" s="78"/>
      <c r="S29" s="78"/>
      <c r="T29" s="78"/>
      <c r="U29" s="78">
        <v>1.3</v>
      </c>
      <c r="V29" s="79" t="s">
        <v>79</v>
      </c>
      <c r="W29" s="80"/>
      <c r="X29" s="80"/>
      <c r="Y29" s="80"/>
      <c r="Z29" s="80"/>
      <c r="AA29" s="80"/>
      <c r="AB29" s="80"/>
      <c r="AC29" s="79" t="s">
        <v>87</v>
      </c>
      <c r="AD29" s="113">
        <v>70000</v>
      </c>
      <c r="AE29" s="113">
        <v>70000</v>
      </c>
      <c r="AF29" s="80">
        <v>0</v>
      </c>
      <c r="AG29" s="80">
        <v>0</v>
      </c>
      <c r="AH29" s="80">
        <v>0</v>
      </c>
      <c r="AI29" s="51">
        <v>0.5</v>
      </c>
      <c r="AJ29" s="42">
        <f>(AI29*100)/1200</f>
        <v>4.1666666666666664E-2</v>
      </c>
      <c r="AK29" s="46">
        <v>0.5</v>
      </c>
      <c r="AL29" s="47">
        <f>(AK29*100)/AI29</f>
        <v>100</v>
      </c>
      <c r="AM29" s="51">
        <v>0</v>
      </c>
      <c r="AN29" s="42">
        <v>0</v>
      </c>
      <c r="AO29" s="46">
        <v>0</v>
      </c>
      <c r="AP29" s="47" t="e">
        <f>(AO29*100)/AM29</f>
        <v>#DIV/0!</v>
      </c>
      <c r="AQ29" s="53">
        <v>0</v>
      </c>
      <c r="AR29" s="46">
        <v>0</v>
      </c>
      <c r="AS29" s="46">
        <v>0</v>
      </c>
      <c r="AT29" s="54" t="e">
        <f t="shared" si="3"/>
        <v>#DIV/0!</v>
      </c>
      <c r="AU29" s="51">
        <v>0</v>
      </c>
      <c r="AV29" s="46">
        <v>0</v>
      </c>
      <c r="AW29" s="46">
        <v>0</v>
      </c>
      <c r="AX29" s="55" t="e">
        <f t="shared" si="0"/>
        <v>#DIV/0!</v>
      </c>
      <c r="AY29" s="51">
        <v>0</v>
      </c>
      <c r="AZ29" s="50">
        <f>AY28</f>
        <v>0</v>
      </c>
      <c r="BA29" s="46">
        <v>0</v>
      </c>
      <c r="BB29" s="52" t="e">
        <f t="shared" si="2"/>
        <v>#VALUE!</v>
      </c>
      <c r="BC29" s="81"/>
    </row>
    <row r="30" spans="2:55" s="3" customFormat="1" ht="150" customHeight="1" x14ac:dyDescent="0.25">
      <c r="B30" s="98"/>
      <c r="C30" s="150" t="s">
        <v>176</v>
      </c>
      <c r="D30" s="118" t="s">
        <v>100</v>
      </c>
      <c r="E30" s="110" t="s">
        <v>115</v>
      </c>
      <c r="F30" s="114" t="s">
        <v>114</v>
      </c>
      <c r="G30" s="119" t="s">
        <v>91</v>
      </c>
      <c r="H30" s="86" t="s">
        <v>190</v>
      </c>
      <c r="I30" s="107" t="s">
        <v>20</v>
      </c>
      <c r="J30" s="108" t="s">
        <v>232</v>
      </c>
      <c r="K30" s="107" t="s">
        <v>29</v>
      </c>
      <c r="L30" s="138" t="s">
        <v>21</v>
      </c>
      <c r="M30" s="138">
        <v>1</v>
      </c>
      <c r="N30" s="107"/>
      <c r="O30" s="86" t="s">
        <v>30</v>
      </c>
      <c r="P30" s="107"/>
      <c r="Q30" s="139"/>
      <c r="R30" s="120"/>
      <c r="S30" s="120"/>
      <c r="T30" s="120"/>
      <c r="U30" s="120">
        <v>1.3</v>
      </c>
      <c r="V30" s="86" t="s">
        <v>79</v>
      </c>
      <c r="W30" s="107"/>
      <c r="X30" s="107"/>
      <c r="Y30" s="107"/>
      <c r="Z30" s="107"/>
      <c r="AA30" s="107"/>
      <c r="AB30" s="107"/>
      <c r="AC30" s="86" t="s">
        <v>87</v>
      </c>
      <c r="AD30" s="121">
        <v>50000</v>
      </c>
      <c r="AE30" s="121">
        <v>50000</v>
      </c>
      <c r="AF30" s="107">
        <v>0</v>
      </c>
      <c r="AG30" s="107">
        <v>0</v>
      </c>
      <c r="AH30" s="107">
        <v>0</v>
      </c>
      <c r="AI30" s="92">
        <v>0</v>
      </c>
      <c r="AJ30" s="89">
        <f>(AI30*100)/13200</f>
        <v>0</v>
      </c>
      <c r="AK30" s="90">
        <v>0</v>
      </c>
      <c r="AL30" s="122">
        <v>0</v>
      </c>
      <c r="AM30" s="92">
        <v>0</v>
      </c>
      <c r="AN30" s="89">
        <f>(AM30*100)/13200</f>
        <v>0</v>
      </c>
      <c r="AO30" s="90">
        <v>0</v>
      </c>
      <c r="AP30" s="91" t="e">
        <f>(AO30*100)/AM30</f>
        <v>#DIV/0!</v>
      </c>
      <c r="AQ30" s="88">
        <v>0</v>
      </c>
      <c r="AR30" s="90">
        <v>0</v>
      </c>
      <c r="AS30" s="90">
        <v>0</v>
      </c>
      <c r="AT30" s="123">
        <v>0</v>
      </c>
      <c r="AU30" s="92">
        <v>0</v>
      </c>
      <c r="AV30" s="90">
        <v>0</v>
      </c>
      <c r="AW30" s="90">
        <v>0</v>
      </c>
      <c r="AX30" s="124">
        <v>0</v>
      </c>
      <c r="AY30" s="92">
        <v>0</v>
      </c>
      <c r="AZ30" s="93">
        <f t="shared" si="1"/>
        <v>0</v>
      </c>
      <c r="BA30" s="90">
        <v>0</v>
      </c>
      <c r="BB30" s="94" t="e">
        <f t="shared" si="2"/>
        <v>#VALUE!</v>
      </c>
      <c r="BC30" s="125"/>
    </row>
    <row r="31" spans="2:55" s="3" customFormat="1" ht="140.1" customHeight="1" x14ac:dyDescent="0.25">
      <c r="B31" s="98"/>
      <c r="C31" s="151" t="s">
        <v>216</v>
      </c>
      <c r="D31" s="99" t="s">
        <v>217</v>
      </c>
      <c r="E31" s="77" t="s">
        <v>223</v>
      </c>
      <c r="F31" s="108" t="s">
        <v>226</v>
      </c>
      <c r="G31" s="126" t="s">
        <v>91</v>
      </c>
      <c r="H31" s="79" t="s">
        <v>138</v>
      </c>
      <c r="I31" s="80" t="s">
        <v>20</v>
      </c>
      <c r="J31" s="108" t="s">
        <v>232</v>
      </c>
      <c r="K31" s="80" t="s">
        <v>29</v>
      </c>
      <c r="L31" s="111" t="s">
        <v>21</v>
      </c>
      <c r="M31" s="111">
        <v>1</v>
      </c>
      <c r="N31" s="80"/>
      <c r="O31" s="79" t="s">
        <v>30</v>
      </c>
      <c r="P31" s="80"/>
      <c r="Q31" s="116"/>
      <c r="R31" s="78"/>
      <c r="S31" s="78"/>
      <c r="T31" s="78"/>
      <c r="U31" s="78">
        <v>1.3</v>
      </c>
      <c r="V31" s="79" t="s">
        <v>79</v>
      </c>
      <c r="W31" s="80"/>
      <c r="X31" s="80"/>
      <c r="Y31" s="80"/>
      <c r="Z31" s="80"/>
      <c r="AA31" s="80"/>
      <c r="AB31" s="80"/>
      <c r="AC31" s="79" t="s">
        <v>87</v>
      </c>
      <c r="AD31" s="113">
        <v>1940000</v>
      </c>
      <c r="AE31" s="113">
        <v>1940000</v>
      </c>
      <c r="AF31" s="80">
        <v>0</v>
      </c>
      <c r="AG31" s="80">
        <v>0</v>
      </c>
      <c r="AH31" s="80">
        <v>0</v>
      </c>
      <c r="AI31" s="127">
        <v>0</v>
      </c>
      <c r="AJ31" s="128">
        <v>0</v>
      </c>
      <c r="AK31" s="127">
        <v>0</v>
      </c>
      <c r="AL31" s="129">
        <v>0</v>
      </c>
      <c r="AM31" s="127">
        <v>0</v>
      </c>
      <c r="AN31" s="128">
        <v>0</v>
      </c>
      <c r="AO31" s="127">
        <v>0</v>
      </c>
      <c r="AP31" s="129">
        <v>0</v>
      </c>
      <c r="AQ31" s="127">
        <v>0</v>
      </c>
      <c r="AR31" s="127">
        <v>0</v>
      </c>
      <c r="AS31" s="127">
        <v>0</v>
      </c>
      <c r="AT31" s="127">
        <v>0</v>
      </c>
      <c r="AU31" s="127">
        <v>0</v>
      </c>
      <c r="AV31" s="127">
        <v>0</v>
      </c>
      <c r="AW31" s="127">
        <v>0</v>
      </c>
      <c r="AX31" s="127">
        <v>0</v>
      </c>
      <c r="AY31" s="127">
        <v>0</v>
      </c>
      <c r="AZ31" s="129">
        <v>0</v>
      </c>
      <c r="BA31" s="127">
        <v>0</v>
      </c>
      <c r="BB31" s="129">
        <v>0</v>
      </c>
      <c r="BC31" s="80"/>
    </row>
    <row r="32" spans="2:55" s="3" customFormat="1" ht="99.95" customHeight="1" x14ac:dyDescent="0.25">
      <c r="B32" s="98"/>
      <c r="C32" s="151" t="s">
        <v>219</v>
      </c>
      <c r="D32" s="99" t="s">
        <v>221</v>
      </c>
      <c r="E32" s="77" t="s">
        <v>218</v>
      </c>
      <c r="F32" s="108" t="s">
        <v>227</v>
      </c>
      <c r="G32" s="126" t="s">
        <v>91</v>
      </c>
      <c r="H32" s="79" t="s">
        <v>138</v>
      </c>
      <c r="I32" s="107" t="s">
        <v>20</v>
      </c>
      <c r="J32" s="108" t="s">
        <v>232</v>
      </c>
      <c r="K32" s="107" t="s">
        <v>29</v>
      </c>
      <c r="L32" s="138" t="s">
        <v>25</v>
      </c>
      <c r="M32" s="111">
        <v>50</v>
      </c>
      <c r="N32" s="80"/>
      <c r="O32" s="79" t="s">
        <v>30</v>
      </c>
      <c r="P32" s="80"/>
      <c r="Q32" s="116"/>
      <c r="R32" s="78"/>
      <c r="S32" s="78"/>
      <c r="T32" s="78"/>
      <c r="U32" s="78">
        <v>1.3</v>
      </c>
      <c r="V32" s="79" t="s">
        <v>79</v>
      </c>
      <c r="W32" s="80"/>
      <c r="X32" s="80"/>
      <c r="Y32" s="80"/>
      <c r="Z32" s="80"/>
      <c r="AA32" s="80"/>
      <c r="AB32" s="80"/>
      <c r="AC32" s="79" t="s">
        <v>87</v>
      </c>
      <c r="AD32" s="113">
        <v>27500</v>
      </c>
      <c r="AE32" s="113">
        <v>27500</v>
      </c>
      <c r="AF32" s="80">
        <v>0</v>
      </c>
      <c r="AG32" s="80">
        <v>0</v>
      </c>
      <c r="AH32" s="80">
        <v>0</v>
      </c>
      <c r="AI32" s="127">
        <v>0</v>
      </c>
      <c r="AJ32" s="128">
        <v>0</v>
      </c>
      <c r="AK32" s="127">
        <v>0</v>
      </c>
      <c r="AL32" s="129">
        <v>0</v>
      </c>
      <c r="AM32" s="127">
        <v>0</v>
      </c>
      <c r="AN32" s="128">
        <v>0</v>
      </c>
      <c r="AO32" s="127">
        <v>0</v>
      </c>
      <c r="AP32" s="129">
        <v>0</v>
      </c>
      <c r="AQ32" s="127">
        <v>0</v>
      </c>
      <c r="AR32" s="127">
        <v>0</v>
      </c>
      <c r="AS32" s="127">
        <v>0</v>
      </c>
      <c r="AT32" s="127">
        <v>0</v>
      </c>
      <c r="AU32" s="127">
        <v>0</v>
      </c>
      <c r="AV32" s="127">
        <v>0</v>
      </c>
      <c r="AW32" s="127">
        <v>0</v>
      </c>
      <c r="AX32" s="127">
        <v>0</v>
      </c>
      <c r="AY32" s="127">
        <v>0</v>
      </c>
      <c r="AZ32" s="129">
        <v>0</v>
      </c>
      <c r="BA32" s="127">
        <v>0</v>
      </c>
      <c r="BB32" s="129">
        <v>0</v>
      </c>
      <c r="BC32" s="130"/>
    </row>
    <row r="33" spans="2:55" s="3" customFormat="1" ht="120" customHeight="1" x14ac:dyDescent="0.25">
      <c r="B33" s="98"/>
      <c r="C33" s="151" t="s">
        <v>220</v>
      </c>
      <c r="D33" s="99" t="s">
        <v>222</v>
      </c>
      <c r="E33" s="77" t="s">
        <v>224</v>
      </c>
      <c r="F33" s="108" t="s">
        <v>228</v>
      </c>
      <c r="G33" s="126" t="s">
        <v>91</v>
      </c>
      <c r="H33" s="79" t="s">
        <v>138</v>
      </c>
      <c r="I33" s="107" t="s">
        <v>20</v>
      </c>
      <c r="J33" s="108" t="s">
        <v>232</v>
      </c>
      <c r="K33" s="107" t="s">
        <v>29</v>
      </c>
      <c r="L33" s="138" t="s">
        <v>21</v>
      </c>
      <c r="M33" s="111">
        <v>1</v>
      </c>
      <c r="N33" s="80"/>
      <c r="O33" s="79" t="s">
        <v>30</v>
      </c>
      <c r="P33" s="80"/>
      <c r="Q33" s="116"/>
      <c r="R33" s="78"/>
      <c r="S33" s="78"/>
      <c r="T33" s="78"/>
      <c r="U33" s="78">
        <v>1.3</v>
      </c>
      <c r="V33" s="79" t="s">
        <v>79</v>
      </c>
      <c r="W33" s="80"/>
      <c r="X33" s="80"/>
      <c r="Y33" s="80"/>
      <c r="Z33" s="80"/>
      <c r="AA33" s="80"/>
      <c r="AB33" s="80"/>
      <c r="AC33" s="79" t="s">
        <v>87</v>
      </c>
      <c r="AD33" s="113">
        <v>145968</v>
      </c>
      <c r="AE33" s="113">
        <v>145968</v>
      </c>
      <c r="AF33" s="80">
        <v>0</v>
      </c>
      <c r="AG33" s="80">
        <v>0</v>
      </c>
      <c r="AH33" s="80">
        <v>0</v>
      </c>
      <c r="AI33" s="127">
        <v>0</v>
      </c>
      <c r="AJ33" s="128">
        <v>0</v>
      </c>
      <c r="AK33" s="127">
        <v>0</v>
      </c>
      <c r="AL33" s="129">
        <v>0</v>
      </c>
      <c r="AM33" s="127">
        <v>0</v>
      </c>
      <c r="AN33" s="128">
        <v>0</v>
      </c>
      <c r="AO33" s="127">
        <v>0</v>
      </c>
      <c r="AP33" s="129">
        <v>0</v>
      </c>
      <c r="AQ33" s="127">
        <v>0</v>
      </c>
      <c r="AR33" s="127">
        <v>0</v>
      </c>
      <c r="AS33" s="127">
        <v>0</v>
      </c>
      <c r="AT33" s="127">
        <v>0</v>
      </c>
      <c r="AU33" s="127">
        <v>0</v>
      </c>
      <c r="AV33" s="127">
        <v>0</v>
      </c>
      <c r="AW33" s="127">
        <v>0</v>
      </c>
      <c r="AX33" s="127">
        <v>0</v>
      </c>
      <c r="AY33" s="127">
        <v>0</v>
      </c>
      <c r="AZ33" s="129">
        <v>0</v>
      </c>
      <c r="BA33" s="127">
        <v>0</v>
      </c>
      <c r="BB33" s="129">
        <v>0</v>
      </c>
      <c r="BC33" s="130"/>
    </row>
    <row r="34" spans="2:55" s="3" customFormat="1" ht="30.75" thickBot="1" x14ac:dyDescent="0.3">
      <c r="B34" s="98" t="s">
        <v>65</v>
      </c>
      <c r="C34" s="105" t="s">
        <v>153</v>
      </c>
      <c r="D34" s="99"/>
      <c r="E34" s="77"/>
      <c r="F34" s="108"/>
      <c r="G34" s="79"/>
      <c r="H34" s="79"/>
      <c r="I34" s="80"/>
      <c r="J34" s="108"/>
      <c r="K34" s="80"/>
      <c r="L34" s="111"/>
      <c r="M34" s="111"/>
      <c r="N34" s="80"/>
      <c r="O34" s="80"/>
      <c r="P34" s="80"/>
      <c r="Q34" s="116"/>
      <c r="R34" s="78"/>
      <c r="S34" s="78"/>
      <c r="T34" s="78"/>
      <c r="U34" s="78">
        <v>1.3</v>
      </c>
      <c r="V34" s="79" t="s">
        <v>79</v>
      </c>
      <c r="W34" s="80"/>
      <c r="X34" s="80"/>
      <c r="Y34" s="80"/>
      <c r="Z34" s="80"/>
      <c r="AA34" s="80"/>
      <c r="AB34" s="80"/>
      <c r="AC34" s="79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1"/>
    </row>
    <row r="35" spans="2:55" s="3" customFormat="1" ht="90" x14ac:dyDescent="0.25">
      <c r="B35" s="80"/>
      <c r="C35" s="152" t="s">
        <v>161</v>
      </c>
      <c r="D35" s="99" t="s">
        <v>101</v>
      </c>
      <c r="E35" s="77" t="s">
        <v>68</v>
      </c>
      <c r="F35" s="77" t="s">
        <v>78</v>
      </c>
      <c r="G35" s="79" t="s">
        <v>69</v>
      </c>
      <c r="H35" s="79" t="s">
        <v>70</v>
      </c>
      <c r="I35" s="80" t="s">
        <v>20</v>
      </c>
      <c r="J35" s="108" t="s">
        <v>232</v>
      </c>
      <c r="K35" s="80" t="s">
        <v>29</v>
      </c>
      <c r="L35" s="111" t="s">
        <v>21</v>
      </c>
      <c r="M35" s="111">
        <v>1</v>
      </c>
      <c r="N35" s="80"/>
      <c r="O35" s="79" t="s">
        <v>30</v>
      </c>
      <c r="P35" s="80"/>
      <c r="Q35" s="116"/>
      <c r="R35" s="78"/>
      <c r="S35" s="78"/>
      <c r="T35" s="78"/>
      <c r="U35" s="78">
        <v>1.3</v>
      </c>
      <c r="V35" s="79" t="s">
        <v>79</v>
      </c>
      <c r="W35" s="80"/>
      <c r="X35" s="80"/>
      <c r="Y35" s="80"/>
      <c r="Z35" s="80"/>
      <c r="AA35" s="80"/>
      <c r="AB35" s="80"/>
      <c r="AC35" s="79" t="s">
        <v>87</v>
      </c>
      <c r="AD35" s="80">
        <v>0</v>
      </c>
      <c r="AE35" s="80">
        <v>0</v>
      </c>
      <c r="AF35" s="80">
        <v>0</v>
      </c>
      <c r="AG35" s="80">
        <v>0</v>
      </c>
      <c r="AH35" s="80">
        <v>0</v>
      </c>
      <c r="AI35" s="64">
        <v>0</v>
      </c>
      <c r="AJ35" s="65">
        <f>(AI35*100)/3000</f>
        <v>0</v>
      </c>
      <c r="AK35" s="66">
        <v>0</v>
      </c>
      <c r="AL35" s="67" t="e">
        <f t="shared" ref="AL35" si="4">(AK35*100)/AI35</f>
        <v>#DIV/0!</v>
      </c>
      <c r="AM35" s="64">
        <v>0</v>
      </c>
      <c r="AN35" s="65">
        <f>(AM35*100)/3000</f>
        <v>0</v>
      </c>
      <c r="AO35" s="66">
        <v>0</v>
      </c>
      <c r="AP35" s="68">
        <v>0</v>
      </c>
      <c r="AQ35" s="64">
        <v>0</v>
      </c>
      <c r="AR35" s="65">
        <f>(AQ35*100)/3000</f>
        <v>0</v>
      </c>
      <c r="AS35" s="66">
        <v>0</v>
      </c>
      <c r="AT35" s="68" t="e">
        <f t="shared" ref="AT35" si="5">(AS35*100)/AQ35</f>
        <v>#DIV/0!</v>
      </c>
      <c r="AU35" s="64">
        <v>0</v>
      </c>
      <c r="AV35" s="65">
        <v>0</v>
      </c>
      <c r="AW35" s="66">
        <v>0</v>
      </c>
      <c r="AX35" s="68" t="e">
        <f t="shared" ref="AX35" si="6">(AW35*100)/AU35</f>
        <v>#DIV/0!</v>
      </c>
      <c r="AY35" s="64">
        <v>0</v>
      </c>
      <c r="AZ35" s="69">
        <f t="shared" ref="AZ35" si="7">AJ35+AN35+AR35+AV35</f>
        <v>0</v>
      </c>
      <c r="BA35" s="66">
        <v>0</v>
      </c>
      <c r="BB35" s="67">
        <v>0</v>
      </c>
      <c r="BC35" s="86" t="s">
        <v>206</v>
      </c>
    </row>
    <row r="36" spans="2:55" s="3" customFormat="1" ht="80.099999999999994" customHeight="1" x14ac:dyDescent="0.25">
      <c r="B36" s="80"/>
      <c r="C36" s="126" t="s">
        <v>210</v>
      </c>
      <c r="D36" s="99" t="s">
        <v>101</v>
      </c>
      <c r="E36" s="77" t="s">
        <v>211</v>
      </c>
      <c r="F36" s="77" t="s">
        <v>231</v>
      </c>
      <c r="G36" s="79" t="s">
        <v>69</v>
      </c>
      <c r="H36" s="79" t="s">
        <v>212</v>
      </c>
      <c r="I36" s="80" t="s">
        <v>20</v>
      </c>
      <c r="J36" s="108" t="s">
        <v>232</v>
      </c>
      <c r="K36" s="80" t="s">
        <v>29</v>
      </c>
      <c r="L36" s="111" t="s">
        <v>21</v>
      </c>
      <c r="M36" s="111">
        <v>2</v>
      </c>
      <c r="N36" s="80"/>
      <c r="O36" s="79" t="s">
        <v>30</v>
      </c>
      <c r="P36" s="80"/>
      <c r="Q36" s="116"/>
      <c r="R36" s="78"/>
      <c r="S36" s="78"/>
      <c r="T36" s="78"/>
      <c r="U36" s="78">
        <v>1.3</v>
      </c>
      <c r="V36" s="79" t="s">
        <v>79</v>
      </c>
      <c r="W36" s="80"/>
      <c r="X36" s="80"/>
      <c r="Y36" s="80"/>
      <c r="Z36" s="80"/>
      <c r="AA36" s="80"/>
      <c r="AB36" s="80"/>
      <c r="AC36" s="79" t="s">
        <v>87</v>
      </c>
      <c r="AD36" s="113">
        <v>1000000</v>
      </c>
      <c r="AE36" s="113">
        <v>1000000</v>
      </c>
      <c r="AF36" s="80">
        <v>0</v>
      </c>
      <c r="AG36" s="80">
        <v>0</v>
      </c>
      <c r="AH36" s="80">
        <v>0</v>
      </c>
      <c r="AI36" s="127">
        <v>0</v>
      </c>
      <c r="AJ36" s="128">
        <v>0</v>
      </c>
      <c r="AK36" s="127">
        <v>0</v>
      </c>
      <c r="AL36" s="129">
        <v>0</v>
      </c>
      <c r="AM36" s="127">
        <v>0</v>
      </c>
      <c r="AN36" s="128">
        <v>0</v>
      </c>
      <c r="AO36" s="127">
        <v>0</v>
      </c>
      <c r="AP36" s="129">
        <v>0</v>
      </c>
      <c r="AQ36" s="127">
        <v>0</v>
      </c>
      <c r="AR36" s="128">
        <v>0</v>
      </c>
      <c r="AS36" s="127">
        <v>0</v>
      </c>
      <c r="AT36" s="129">
        <v>0</v>
      </c>
      <c r="AU36" s="127">
        <v>0</v>
      </c>
      <c r="AV36" s="128">
        <v>0</v>
      </c>
      <c r="AW36" s="127">
        <v>0</v>
      </c>
      <c r="AX36" s="129">
        <v>0</v>
      </c>
      <c r="AY36" s="127">
        <v>0</v>
      </c>
      <c r="AZ36" s="129">
        <v>0</v>
      </c>
      <c r="BA36" s="127">
        <v>0</v>
      </c>
      <c r="BB36" s="129">
        <v>0</v>
      </c>
      <c r="BC36" s="79"/>
    </row>
    <row r="37" spans="2:55" s="3" customFormat="1" ht="60.75" thickBot="1" x14ac:dyDescent="0.3">
      <c r="B37" s="80"/>
      <c r="C37" s="104" t="s">
        <v>154</v>
      </c>
      <c r="D37" s="99"/>
      <c r="E37" s="77"/>
      <c r="F37" s="77"/>
      <c r="G37" s="79"/>
      <c r="H37" s="79"/>
      <c r="I37" s="80"/>
      <c r="J37" s="108"/>
      <c r="K37" s="80"/>
      <c r="L37" s="111"/>
      <c r="M37" s="111"/>
      <c r="N37" s="80"/>
      <c r="O37" s="80"/>
      <c r="P37" s="80"/>
      <c r="Q37" s="116"/>
      <c r="R37" s="78"/>
      <c r="S37" s="78"/>
      <c r="T37" s="78"/>
      <c r="U37" s="78">
        <v>1.3</v>
      </c>
      <c r="V37" s="79" t="s">
        <v>79</v>
      </c>
      <c r="W37" s="80"/>
      <c r="X37" s="80"/>
      <c r="Y37" s="80"/>
      <c r="Z37" s="80"/>
      <c r="AA37" s="80"/>
      <c r="AB37" s="80"/>
      <c r="AC37" s="79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1"/>
    </row>
    <row r="38" spans="2:55" s="3" customFormat="1" ht="125.1" customHeight="1" thickBot="1" x14ac:dyDescent="0.3">
      <c r="B38" s="80"/>
      <c r="C38" s="77" t="s">
        <v>162</v>
      </c>
      <c r="D38" s="106" t="s">
        <v>102</v>
      </c>
      <c r="E38" s="106" t="s">
        <v>120</v>
      </c>
      <c r="F38" s="108" t="s">
        <v>135</v>
      </c>
      <c r="G38" s="112" t="s">
        <v>91</v>
      </c>
      <c r="H38" s="106" t="s">
        <v>191</v>
      </c>
      <c r="I38" s="84" t="s">
        <v>20</v>
      </c>
      <c r="J38" s="108" t="s">
        <v>232</v>
      </c>
      <c r="K38" s="84" t="s">
        <v>29</v>
      </c>
      <c r="L38" s="111" t="s">
        <v>21</v>
      </c>
      <c r="M38" s="111">
        <v>1</v>
      </c>
      <c r="N38" s="80"/>
      <c r="O38" s="79" t="s">
        <v>30</v>
      </c>
      <c r="P38" s="80"/>
      <c r="Q38" s="116"/>
      <c r="R38" s="78"/>
      <c r="S38" s="78"/>
      <c r="T38" s="78"/>
      <c r="U38" s="78">
        <v>1.4</v>
      </c>
      <c r="V38" s="79" t="s">
        <v>79</v>
      </c>
      <c r="W38" s="80"/>
      <c r="X38" s="80"/>
      <c r="Y38" s="80"/>
      <c r="Z38" s="80"/>
      <c r="AA38" s="80"/>
      <c r="AB38" s="80"/>
      <c r="AC38" s="79" t="s">
        <v>87</v>
      </c>
      <c r="AD38" s="80">
        <v>0</v>
      </c>
      <c r="AE38" s="80">
        <v>0</v>
      </c>
      <c r="AF38" s="80">
        <v>0</v>
      </c>
      <c r="AG38" s="80">
        <v>0</v>
      </c>
      <c r="AH38" s="80">
        <v>0</v>
      </c>
      <c r="AI38" s="39">
        <v>0.25</v>
      </c>
      <c r="AJ38" s="34">
        <f>(AI38*100)/18000</f>
        <v>1.3888888888888889E-3</v>
      </c>
      <c r="AK38" s="35">
        <v>0.25</v>
      </c>
      <c r="AL38" s="36">
        <f t="shared" ref="AL38" si="8">(AK38*100)/AI38</f>
        <v>100</v>
      </c>
      <c r="AM38" s="39">
        <v>0</v>
      </c>
      <c r="AN38" s="34">
        <f>(AM38*100)/18000</f>
        <v>0</v>
      </c>
      <c r="AO38" s="35">
        <v>0</v>
      </c>
      <c r="AP38" s="37">
        <v>0</v>
      </c>
      <c r="AQ38" s="39">
        <v>0</v>
      </c>
      <c r="AR38" s="34">
        <v>0</v>
      </c>
      <c r="AS38" s="35">
        <v>0</v>
      </c>
      <c r="AT38" s="37" t="e">
        <f t="shared" ref="AT38" si="9">(AS38*100)/AQ38</f>
        <v>#DIV/0!</v>
      </c>
      <c r="AU38" s="39">
        <v>0</v>
      </c>
      <c r="AV38" s="34">
        <f>(AU38*100)/18000</f>
        <v>0</v>
      </c>
      <c r="AW38" s="35">
        <v>0</v>
      </c>
      <c r="AX38" s="37">
        <v>0</v>
      </c>
      <c r="AY38" s="39">
        <v>0</v>
      </c>
      <c r="AZ38" s="40">
        <v>0</v>
      </c>
      <c r="BA38" s="35">
        <v>0</v>
      </c>
      <c r="BB38" s="37" t="e">
        <f t="shared" ref="BB38:BB39" si="10">(BA38*100)/AC38</f>
        <v>#VALUE!</v>
      </c>
      <c r="BC38" s="163"/>
    </row>
    <row r="39" spans="2:55" s="3" customFormat="1" ht="75.75" thickBot="1" x14ac:dyDescent="0.3">
      <c r="B39" s="98"/>
      <c r="C39" s="106" t="s">
        <v>207</v>
      </c>
      <c r="D39" s="99" t="s">
        <v>208</v>
      </c>
      <c r="E39" s="77" t="s">
        <v>121</v>
      </c>
      <c r="F39" s="108" t="s">
        <v>136</v>
      </c>
      <c r="G39" s="112" t="s">
        <v>91</v>
      </c>
      <c r="H39" s="79" t="s">
        <v>192</v>
      </c>
      <c r="I39" s="80" t="s">
        <v>20</v>
      </c>
      <c r="J39" s="108" t="s">
        <v>232</v>
      </c>
      <c r="K39" s="80" t="s">
        <v>29</v>
      </c>
      <c r="L39" s="111" t="s">
        <v>21</v>
      </c>
      <c r="M39" s="111">
        <v>1</v>
      </c>
      <c r="N39" s="80"/>
      <c r="O39" s="79" t="s">
        <v>30</v>
      </c>
      <c r="P39" s="80"/>
      <c r="Q39" s="116"/>
      <c r="R39" s="78"/>
      <c r="S39" s="78"/>
      <c r="T39" s="78"/>
      <c r="U39" s="78">
        <v>1.4</v>
      </c>
      <c r="V39" s="79" t="s">
        <v>79</v>
      </c>
      <c r="W39" s="80"/>
      <c r="X39" s="80"/>
      <c r="Y39" s="80"/>
      <c r="Z39" s="80"/>
      <c r="AA39" s="80"/>
      <c r="AB39" s="80"/>
      <c r="AC39" s="79" t="s">
        <v>87</v>
      </c>
      <c r="AD39" s="113">
        <v>300000</v>
      </c>
      <c r="AE39" s="113">
        <v>300000</v>
      </c>
      <c r="AF39" s="80">
        <v>0</v>
      </c>
      <c r="AG39" s="80">
        <v>0</v>
      </c>
      <c r="AH39" s="80">
        <v>0</v>
      </c>
      <c r="AI39" s="51">
        <v>0</v>
      </c>
      <c r="AJ39" s="42">
        <f>(AI39*100)/3550</f>
        <v>0</v>
      </c>
      <c r="AK39" s="46">
        <v>0</v>
      </c>
      <c r="AL39" s="44">
        <v>0</v>
      </c>
      <c r="AM39" s="51">
        <v>0</v>
      </c>
      <c r="AN39" s="42">
        <f>(AM39*100)/3550</f>
        <v>0</v>
      </c>
      <c r="AO39" s="46">
        <v>0</v>
      </c>
      <c r="AP39" s="47">
        <v>0</v>
      </c>
      <c r="AQ39" s="51">
        <v>0</v>
      </c>
      <c r="AR39" s="42">
        <f>(AQ39*100)/3550</f>
        <v>0</v>
      </c>
      <c r="AS39" s="46">
        <v>0</v>
      </c>
      <c r="AT39" s="47">
        <v>0</v>
      </c>
      <c r="AU39" s="51">
        <v>10</v>
      </c>
      <c r="AV39" s="42">
        <f>(AU39*100)/3550</f>
        <v>0.28169014084507044</v>
      </c>
      <c r="AW39" s="46">
        <v>10</v>
      </c>
      <c r="AX39" s="47">
        <f t="shared" ref="AX39:AX40" si="11">(AW39*100)/AU39</f>
        <v>100</v>
      </c>
      <c r="AY39" s="51">
        <v>0</v>
      </c>
      <c r="AZ39" s="50">
        <v>0</v>
      </c>
      <c r="BA39" s="46">
        <v>0</v>
      </c>
      <c r="BB39" s="164" t="e">
        <f t="shared" si="10"/>
        <v>#VALUE!</v>
      </c>
      <c r="BC39" s="163"/>
    </row>
    <row r="40" spans="2:55" s="3" customFormat="1" ht="75.75" thickBot="1" x14ac:dyDescent="0.3">
      <c r="B40" s="98"/>
      <c r="C40" s="77" t="s">
        <v>177</v>
      </c>
      <c r="D40" s="99" t="s">
        <v>137</v>
      </c>
      <c r="E40" s="77" t="s">
        <v>122</v>
      </c>
      <c r="F40" s="108" t="s">
        <v>136</v>
      </c>
      <c r="G40" s="112" t="s">
        <v>91</v>
      </c>
      <c r="H40" s="79" t="s">
        <v>192</v>
      </c>
      <c r="I40" s="80" t="s">
        <v>20</v>
      </c>
      <c r="J40" s="108" t="s">
        <v>232</v>
      </c>
      <c r="K40" s="80" t="s">
        <v>29</v>
      </c>
      <c r="L40" s="140" t="s">
        <v>21</v>
      </c>
      <c r="M40" s="167">
        <v>4</v>
      </c>
      <c r="N40" s="78"/>
      <c r="O40" s="79" t="s">
        <v>30</v>
      </c>
      <c r="P40" s="141"/>
      <c r="Q40" s="142"/>
      <c r="R40" s="78"/>
      <c r="S40" s="78"/>
      <c r="T40" s="78"/>
      <c r="U40" s="78">
        <v>1.4</v>
      </c>
      <c r="V40" s="79" t="s">
        <v>79</v>
      </c>
      <c r="W40" s="80"/>
      <c r="X40" s="80"/>
      <c r="Y40" s="80"/>
      <c r="Z40" s="80"/>
      <c r="AA40" s="80"/>
      <c r="AB40" s="80"/>
      <c r="AC40" s="79" t="s">
        <v>87</v>
      </c>
      <c r="AD40" s="113">
        <v>2725000</v>
      </c>
      <c r="AE40" s="113">
        <v>2725000</v>
      </c>
      <c r="AF40" s="80">
        <v>0</v>
      </c>
      <c r="AG40" s="80">
        <v>0</v>
      </c>
      <c r="AH40" s="80">
        <v>0</v>
      </c>
      <c r="AI40" s="56">
        <v>0</v>
      </c>
      <c r="AJ40" s="57">
        <v>0</v>
      </c>
      <c r="AK40" s="58">
        <v>0</v>
      </c>
      <c r="AL40" s="59">
        <v>0</v>
      </c>
      <c r="AM40" s="56">
        <v>0</v>
      </c>
      <c r="AN40" s="57">
        <v>0</v>
      </c>
      <c r="AO40" s="58">
        <v>0</v>
      </c>
      <c r="AP40" s="60">
        <v>0</v>
      </c>
      <c r="AQ40" s="56">
        <v>0</v>
      </c>
      <c r="AR40" s="57">
        <f>(AQ40*100)/1230</f>
        <v>0</v>
      </c>
      <c r="AS40" s="58">
        <v>0</v>
      </c>
      <c r="AT40" s="60">
        <v>0</v>
      </c>
      <c r="AU40" s="56">
        <v>0</v>
      </c>
      <c r="AV40" s="57">
        <f>(AU40*100)/1230</f>
        <v>0</v>
      </c>
      <c r="AW40" s="58">
        <v>0</v>
      </c>
      <c r="AX40" s="60" t="e">
        <f t="shared" si="11"/>
        <v>#DIV/0!</v>
      </c>
      <c r="AY40" s="56">
        <v>0</v>
      </c>
      <c r="AZ40" s="62">
        <f>AJ40+AN40+AR40+AV40</f>
        <v>0</v>
      </c>
      <c r="BA40" s="58">
        <f>AK40+AO40+AS40+AW40</f>
        <v>0</v>
      </c>
      <c r="BB40" s="165" t="e">
        <f>(BA40*100)/AC40</f>
        <v>#VALUE!</v>
      </c>
      <c r="BC40" s="163"/>
    </row>
    <row r="41" spans="2:55" s="3" customFormat="1" ht="35.1" customHeight="1" thickBot="1" x14ac:dyDescent="0.3">
      <c r="B41" s="80"/>
      <c r="C41" s="103" t="s">
        <v>155</v>
      </c>
      <c r="D41" s="99"/>
      <c r="E41" s="77"/>
      <c r="F41" s="77"/>
      <c r="G41" s="79"/>
      <c r="H41" s="79"/>
      <c r="I41" s="80"/>
      <c r="J41" s="108"/>
      <c r="K41" s="80"/>
      <c r="L41" s="140"/>
      <c r="M41" s="140"/>
      <c r="N41" s="78"/>
      <c r="O41" s="79"/>
      <c r="P41" s="141"/>
      <c r="Q41" s="142"/>
      <c r="R41" s="78"/>
      <c r="S41" s="78"/>
      <c r="T41" s="78"/>
      <c r="U41" s="78">
        <v>1.4</v>
      </c>
      <c r="V41" s="79" t="s">
        <v>79</v>
      </c>
      <c r="W41" s="80"/>
      <c r="X41" s="80"/>
      <c r="Y41" s="80"/>
      <c r="Z41" s="80"/>
      <c r="AA41" s="80"/>
      <c r="AB41" s="80"/>
      <c r="AC41" s="79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81"/>
    </row>
    <row r="42" spans="2:55" s="3" customFormat="1" ht="75.75" thickBot="1" x14ac:dyDescent="0.3">
      <c r="B42" s="80"/>
      <c r="C42" s="153" t="s">
        <v>178</v>
      </c>
      <c r="D42" s="106" t="s">
        <v>103</v>
      </c>
      <c r="E42" s="106" t="s">
        <v>123</v>
      </c>
      <c r="F42" s="108" t="s">
        <v>136</v>
      </c>
      <c r="G42" s="112" t="s">
        <v>91</v>
      </c>
      <c r="H42" s="79" t="s">
        <v>193</v>
      </c>
      <c r="I42" s="84" t="s">
        <v>20</v>
      </c>
      <c r="J42" s="108" t="s">
        <v>232</v>
      </c>
      <c r="K42" s="84" t="s">
        <v>29</v>
      </c>
      <c r="L42" s="140" t="s">
        <v>21</v>
      </c>
      <c r="M42" s="167">
        <v>1</v>
      </c>
      <c r="N42" s="78"/>
      <c r="O42" s="79" t="s">
        <v>30</v>
      </c>
      <c r="P42" s="141"/>
      <c r="Q42" s="142"/>
      <c r="R42" s="78"/>
      <c r="S42" s="78"/>
      <c r="T42" s="78"/>
      <c r="U42" s="78">
        <v>1.6</v>
      </c>
      <c r="V42" s="79" t="s">
        <v>79</v>
      </c>
      <c r="W42" s="80"/>
      <c r="X42" s="80"/>
      <c r="Y42" s="80"/>
      <c r="Z42" s="80"/>
      <c r="AA42" s="80"/>
      <c r="AB42" s="80"/>
      <c r="AC42" s="79" t="s">
        <v>87</v>
      </c>
      <c r="AD42" s="80">
        <v>0</v>
      </c>
      <c r="AE42" s="80">
        <v>0</v>
      </c>
      <c r="AF42" s="80">
        <v>0</v>
      </c>
      <c r="AG42" s="80">
        <v>0</v>
      </c>
      <c r="AH42" s="80">
        <v>0</v>
      </c>
      <c r="AI42" s="39">
        <v>0.25</v>
      </c>
      <c r="AJ42" s="34">
        <f>(AI42*100)/510</f>
        <v>4.9019607843137254E-2</v>
      </c>
      <c r="AK42" s="35">
        <v>0.25</v>
      </c>
      <c r="AL42" s="36">
        <v>100</v>
      </c>
      <c r="AM42" s="39">
        <v>0</v>
      </c>
      <c r="AN42" s="34">
        <f>(AM42*100)/510</f>
        <v>0</v>
      </c>
      <c r="AO42" s="35">
        <v>0</v>
      </c>
      <c r="AP42" s="37">
        <v>0</v>
      </c>
      <c r="AQ42" s="39">
        <v>0</v>
      </c>
      <c r="AR42" s="34">
        <f>(AQ42*100)/510</f>
        <v>0</v>
      </c>
      <c r="AS42" s="35">
        <v>0</v>
      </c>
      <c r="AT42" s="37">
        <v>0</v>
      </c>
      <c r="AU42" s="39">
        <v>0</v>
      </c>
      <c r="AV42" s="34">
        <f>(AU42*100)/510</f>
        <v>0</v>
      </c>
      <c r="AW42" s="35">
        <v>0</v>
      </c>
      <c r="AX42" s="37">
        <v>0</v>
      </c>
      <c r="AY42" s="39">
        <v>0</v>
      </c>
      <c r="AZ42" s="40">
        <v>0</v>
      </c>
      <c r="BA42" s="35">
        <v>0</v>
      </c>
      <c r="BB42" s="36" t="e">
        <f t="shared" ref="BB42:BB48" si="12">(BA42*100)/AC42</f>
        <v>#VALUE!</v>
      </c>
      <c r="BC42" s="81"/>
    </row>
    <row r="43" spans="2:55" s="6" customFormat="1" ht="75.75" thickBot="1" x14ac:dyDescent="0.3">
      <c r="B43" s="98" t="s">
        <v>64</v>
      </c>
      <c r="C43" s="154" t="s">
        <v>163</v>
      </c>
      <c r="D43" s="99" t="s">
        <v>104</v>
      </c>
      <c r="E43" s="77" t="s">
        <v>124</v>
      </c>
      <c r="F43" s="108" t="s">
        <v>141</v>
      </c>
      <c r="G43" s="112" t="s">
        <v>91</v>
      </c>
      <c r="H43" s="77" t="s">
        <v>194</v>
      </c>
      <c r="I43" s="80" t="s">
        <v>20</v>
      </c>
      <c r="J43" s="108" t="s">
        <v>232</v>
      </c>
      <c r="K43" s="80" t="s">
        <v>29</v>
      </c>
      <c r="L43" s="143" t="s">
        <v>21</v>
      </c>
      <c r="M43" s="166">
        <v>1</v>
      </c>
      <c r="N43" s="144"/>
      <c r="O43" s="79" t="s">
        <v>30</v>
      </c>
      <c r="P43" s="145"/>
      <c r="Q43" s="146"/>
      <c r="R43" s="83"/>
      <c r="S43" s="83"/>
      <c r="T43" s="83"/>
      <c r="U43" s="83">
        <v>1.6</v>
      </c>
      <c r="V43" s="79" t="s">
        <v>79</v>
      </c>
      <c r="W43" s="84"/>
      <c r="X43" s="84"/>
      <c r="Y43" s="84"/>
      <c r="Z43" s="84"/>
      <c r="AA43" s="84"/>
      <c r="AB43" s="84"/>
      <c r="AC43" s="79" t="s">
        <v>87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51">
        <v>0.25</v>
      </c>
      <c r="AJ43" s="42">
        <f>(AI43*100)/35</f>
        <v>0.7142857142857143</v>
      </c>
      <c r="AK43" s="46">
        <v>0.25</v>
      </c>
      <c r="AL43" s="44">
        <f t="shared" ref="AL43" si="13">(AK43*100)/AI43</f>
        <v>100</v>
      </c>
      <c r="AM43" s="51">
        <v>0</v>
      </c>
      <c r="AN43" s="42">
        <f>(AM43*100)/35</f>
        <v>0</v>
      </c>
      <c r="AO43" s="46">
        <v>0</v>
      </c>
      <c r="AP43" s="47" t="e">
        <f>(AO43*100)/AM43</f>
        <v>#DIV/0!</v>
      </c>
      <c r="AQ43" s="51">
        <v>0</v>
      </c>
      <c r="AR43" s="42">
        <v>0</v>
      </c>
      <c r="AS43" s="46">
        <v>0</v>
      </c>
      <c r="AT43" s="47" t="e">
        <f t="shared" ref="AT43" si="14">(AS43*100)/AQ43</f>
        <v>#DIV/0!</v>
      </c>
      <c r="AU43" s="51">
        <v>0</v>
      </c>
      <c r="AV43" s="42">
        <f t="shared" ref="AV43:AV47" si="15">(AU43*100)/35</f>
        <v>0</v>
      </c>
      <c r="AW43" s="46">
        <v>0</v>
      </c>
      <c r="AX43" s="47" t="e">
        <f t="shared" ref="AX43" si="16">(AW43*100)/AU43</f>
        <v>#DIV/0!</v>
      </c>
      <c r="AY43" s="51">
        <v>0</v>
      </c>
      <c r="AZ43" s="50">
        <v>0</v>
      </c>
      <c r="BA43" s="46">
        <v>0</v>
      </c>
      <c r="BB43" s="52" t="e">
        <f t="shared" si="12"/>
        <v>#VALUE!</v>
      </c>
      <c r="BC43" s="85"/>
    </row>
    <row r="44" spans="2:55" s="6" customFormat="1" ht="90.75" thickBot="1" x14ac:dyDescent="0.3">
      <c r="B44" s="98" t="s">
        <v>65</v>
      </c>
      <c r="C44" s="154" t="s">
        <v>209</v>
      </c>
      <c r="D44" s="77" t="s">
        <v>105</v>
      </c>
      <c r="E44" s="77" t="s">
        <v>125</v>
      </c>
      <c r="F44" s="108" t="s">
        <v>142</v>
      </c>
      <c r="G44" s="112" t="s">
        <v>91</v>
      </c>
      <c r="H44" s="79" t="s">
        <v>71</v>
      </c>
      <c r="I44" s="80" t="s">
        <v>20</v>
      </c>
      <c r="J44" s="108" t="s">
        <v>232</v>
      </c>
      <c r="K44" s="80" t="s">
        <v>29</v>
      </c>
      <c r="L44" s="143" t="s">
        <v>21</v>
      </c>
      <c r="M44" s="166">
        <v>1</v>
      </c>
      <c r="N44" s="145">
        <v>100</v>
      </c>
      <c r="O44" s="79" t="s">
        <v>30</v>
      </c>
      <c r="P44" s="145"/>
      <c r="Q44" s="146"/>
      <c r="R44" s="83"/>
      <c r="S44" s="83"/>
      <c r="T44" s="83"/>
      <c r="U44" s="83">
        <v>1.6</v>
      </c>
      <c r="V44" s="79" t="s">
        <v>79</v>
      </c>
      <c r="W44" s="84">
        <v>24</v>
      </c>
      <c r="X44" s="84"/>
      <c r="Y44" s="84"/>
      <c r="Z44" s="84"/>
      <c r="AA44" s="84"/>
      <c r="AB44" s="84">
        <v>24</v>
      </c>
      <c r="AC44" s="79" t="s">
        <v>87</v>
      </c>
      <c r="AD44" s="117">
        <v>108000</v>
      </c>
      <c r="AE44" s="117">
        <v>108000</v>
      </c>
      <c r="AF44" s="84">
        <v>0</v>
      </c>
      <c r="AG44" s="84">
        <v>0</v>
      </c>
      <c r="AH44" s="84">
        <v>0</v>
      </c>
      <c r="AI44" s="51">
        <v>0</v>
      </c>
      <c r="AJ44" s="42">
        <f>(AI44*100)/24</f>
        <v>0</v>
      </c>
      <c r="AK44" s="46">
        <v>0</v>
      </c>
      <c r="AL44" s="44">
        <v>0</v>
      </c>
      <c r="AM44" s="51">
        <v>0</v>
      </c>
      <c r="AN44" s="42">
        <f>(AM44*100)/24</f>
        <v>0</v>
      </c>
      <c r="AO44" s="46">
        <v>0</v>
      </c>
      <c r="AP44" s="47">
        <v>0</v>
      </c>
      <c r="AQ44" s="51">
        <v>0</v>
      </c>
      <c r="AR44" s="42">
        <f t="shared" ref="AR44:AR47" si="17">(AQ44*100)/35</f>
        <v>0</v>
      </c>
      <c r="AS44" s="46">
        <v>0</v>
      </c>
      <c r="AT44" s="47">
        <v>0</v>
      </c>
      <c r="AU44" s="51">
        <v>0</v>
      </c>
      <c r="AV44" s="42">
        <f t="shared" si="15"/>
        <v>0</v>
      </c>
      <c r="AW44" s="46">
        <v>0</v>
      </c>
      <c r="AX44" s="47" t="e">
        <f>(AW44*100)/AU44</f>
        <v>#DIV/0!</v>
      </c>
      <c r="AY44" s="51">
        <v>0</v>
      </c>
      <c r="AZ44" s="50">
        <f t="shared" ref="AZ44:BA48" si="18">AJ44+AN44+AR44+AV44</f>
        <v>0</v>
      </c>
      <c r="BA44" s="46">
        <f t="shared" si="18"/>
        <v>0</v>
      </c>
      <c r="BB44" s="52" t="e">
        <f t="shared" si="12"/>
        <v>#VALUE!</v>
      </c>
      <c r="BC44" s="85"/>
    </row>
    <row r="45" spans="2:55" s="6" customFormat="1" ht="75" x14ac:dyDescent="0.25">
      <c r="B45" s="80"/>
      <c r="C45" s="154" t="s">
        <v>164</v>
      </c>
      <c r="D45" s="106" t="s">
        <v>106</v>
      </c>
      <c r="E45" s="106" t="s">
        <v>126</v>
      </c>
      <c r="F45" s="108" t="s">
        <v>143</v>
      </c>
      <c r="G45" s="112" t="s">
        <v>91</v>
      </c>
      <c r="H45" s="106" t="s">
        <v>195</v>
      </c>
      <c r="I45" s="84" t="s">
        <v>20</v>
      </c>
      <c r="J45" s="108" t="s">
        <v>232</v>
      </c>
      <c r="K45" s="84" t="s">
        <v>29</v>
      </c>
      <c r="L45" s="143" t="s">
        <v>21</v>
      </c>
      <c r="M45" s="166">
        <v>2</v>
      </c>
      <c r="N45" s="83">
        <v>100</v>
      </c>
      <c r="O45" s="79" t="s">
        <v>30</v>
      </c>
      <c r="P45" s="145"/>
      <c r="Q45" s="146"/>
      <c r="R45" s="83"/>
      <c r="S45" s="83"/>
      <c r="T45" s="83"/>
      <c r="U45" s="83">
        <v>1.7</v>
      </c>
      <c r="V45" s="79" t="s">
        <v>79</v>
      </c>
      <c r="W45" s="84">
        <v>19</v>
      </c>
      <c r="X45" s="84"/>
      <c r="Y45" s="84"/>
      <c r="Z45" s="84"/>
      <c r="AA45" s="84"/>
      <c r="AB45" s="84">
        <v>19</v>
      </c>
      <c r="AC45" s="79" t="s">
        <v>87</v>
      </c>
      <c r="AD45" s="117">
        <v>66500</v>
      </c>
      <c r="AE45" s="117">
        <v>66500</v>
      </c>
      <c r="AF45" s="84">
        <v>0</v>
      </c>
      <c r="AG45" s="84">
        <v>0</v>
      </c>
      <c r="AH45" s="84">
        <v>0</v>
      </c>
      <c r="AI45" s="51">
        <v>0</v>
      </c>
      <c r="AJ45" s="42">
        <f>(AI45*100)/18</f>
        <v>0</v>
      </c>
      <c r="AK45" s="46">
        <v>0</v>
      </c>
      <c r="AL45" s="44">
        <v>0</v>
      </c>
      <c r="AM45" s="51">
        <v>0</v>
      </c>
      <c r="AN45" s="42">
        <f>(AM45*100)/18</f>
        <v>0</v>
      </c>
      <c r="AO45" s="46">
        <v>0</v>
      </c>
      <c r="AP45" s="47">
        <v>0</v>
      </c>
      <c r="AQ45" s="51">
        <v>0</v>
      </c>
      <c r="AR45" s="42">
        <f t="shared" si="17"/>
        <v>0</v>
      </c>
      <c r="AS45" s="46">
        <v>0</v>
      </c>
      <c r="AT45" s="47">
        <v>0</v>
      </c>
      <c r="AU45" s="51">
        <v>0</v>
      </c>
      <c r="AV45" s="42">
        <f t="shared" si="15"/>
        <v>0</v>
      </c>
      <c r="AW45" s="46">
        <v>0</v>
      </c>
      <c r="AX45" s="47" t="e">
        <f>(AW45*100)/AU45</f>
        <v>#DIV/0!</v>
      </c>
      <c r="AY45" s="51">
        <v>0</v>
      </c>
      <c r="AZ45" s="50">
        <f t="shared" si="18"/>
        <v>0</v>
      </c>
      <c r="BA45" s="46">
        <f t="shared" si="18"/>
        <v>0</v>
      </c>
      <c r="BB45" s="52" t="e">
        <f>(BA45*100)/AC45</f>
        <v>#VALUE!</v>
      </c>
      <c r="BC45" s="85"/>
    </row>
    <row r="46" spans="2:55" s="6" customFormat="1" ht="76.5" customHeight="1" x14ac:dyDescent="0.25">
      <c r="B46" s="80"/>
      <c r="C46" s="154" t="s">
        <v>165</v>
      </c>
      <c r="D46" s="77" t="s">
        <v>107</v>
      </c>
      <c r="E46" s="77" t="s">
        <v>127</v>
      </c>
      <c r="F46" s="108" t="s">
        <v>144</v>
      </c>
      <c r="G46" s="77" t="s">
        <v>72</v>
      </c>
      <c r="H46" s="79" t="s">
        <v>73</v>
      </c>
      <c r="I46" s="80" t="s">
        <v>20</v>
      </c>
      <c r="J46" s="108" t="s">
        <v>232</v>
      </c>
      <c r="K46" s="80" t="s">
        <v>29</v>
      </c>
      <c r="L46" s="143" t="s">
        <v>21</v>
      </c>
      <c r="M46" s="166">
        <v>1</v>
      </c>
      <c r="N46" s="83">
        <v>100</v>
      </c>
      <c r="O46" s="79" t="s">
        <v>30</v>
      </c>
      <c r="P46" s="145"/>
      <c r="Q46" s="146"/>
      <c r="R46" s="83"/>
      <c r="S46" s="83"/>
      <c r="T46" s="83"/>
      <c r="U46" s="83">
        <v>1.7</v>
      </c>
      <c r="V46" s="79" t="s">
        <v>79</v>
      </c>
      <c r="W46" s="84">
        <v>5</v>
      </c>
      <c r="X46" s="84"/>
      <c r="Y46" s="84"/>
      <c r="Z46" s="84"/>
      <c r="AA46" s="84"/>
      <c r="AB46" s="84">
        <v>5</v>
      </c>
      <c r="AC46" s="79" t="s">
        <v>87</v>
      </c>
      <c r="AD46" s="117">
        <v>200000</v>
      </c>
      <c r="AE46" s="117">
        <v>200000</v>
      </c>
      <c r="AF46" s="84">
        <v>0</v>
      </c>
      <c r="AG46" s="84">
        <v>0</v>
      </c>
      <c r="AH46" s="84">
        <v>0</v>
      </c>
      <c r="AI46" s="51">
        <v>0</v>
      </c>
      <c r="AJ46" s="42">
        <f>(AI46*100)/18</f>
        <v>0</v>
      </c>
      <c r="AK46" s="46">
        <v>0</v>
      </c>
      <c r="AL46" s="44">
        <v>0</v>
      </c>
      <c r="AM46" s="51">
        <v>0</v>
      </c>
      <c r="AN46" s="42">
        <f>(AM46*100)/18</f>
        <v>0</v>
      </c>
      <c r="AO46" s="46">
        <v>0</v>
      </c>
      <c r="AP46" s="47" t="e">
        <f>(AO46*100)/AM46</f>
        <v>#DIV/0!</v>
      </c>
      <c r="AQ46" s="51">
        <v>0</v>
      </c>
      <c r="AR46" s="42">
        <f t="shared" si="17"/>
        <v>0</v>
      </c>
      <c r="AS46" s="46">
        <v>0</v>
      </c>
      <c r="AT46" s="47">
        <v>0</v>
      </c>
      <c r="AU46" s="51">
        <v>0</v>
      </c>
      <c r="AV46" s="42">
        <f t="shared" si="15"/>
        <v>0</v>
      </c>
      <c r="AW46" s="46">
        <v>0</v>
      </c>
      <c r="AX46" s="47">
        <v>0</v>
      </c>
      <c r="AY46" s="51">
        <v>0</v>
      </c>
      <c r="AZ46" s="50">
        <f t="shared" si="18"/>
        <v>0</v>
      </c>
      <c r="BA46" s="46">
        <v>0</v>
      </c>
      <c r="BB46" s="52" t="e">
        <f>(BA46*100)/AC46</f>
        <v>#VALUE!</v>
      </c>
      <c r="BC46" s="85"/>
    </row>
    <row r="47" spans="2:55" s="6" customFormat="1" ht="90" x14ac:dyDescent="0.25">
      <c r="B47" s="80"/>
      <c r="C47" s="154" t="s">
        <v>166</v>
      </c>
      <c r="D47" s="77" t="s">
        <v>108</v>
      </c>
      <c r="E47" s="77" t="s">
        <v>128</v>
      </c>
      <c r="F47" s="108" t="s">
        <v>145</v>
      </c>
      <c r="G47" s="77" t="s">
        <v>72</v>
      </c>
      <c r="H47" s="79" t="s">
        <v>74</v>
      </c>
      <c r="I47" s="80" t="s">
        <v>20</v>
      </c>
      <c r="J47" s="108" t="s">
        <v>232</v>
      </c>
      <c r="K47" s="80" t="s">
        <v>29</v>
      </c>
      <c r="L47" s="143" t="s">
        <v>21</v>
      </c>
      <c r="M47" s="166">
        <v>1</v>
      </c>
      <c r="N47" s="83">
        <v>100</v>
      </c>
      <c r="O47" s="79" t="s">
        <v>30</v>
      </c>
      <c r="P47" s="145"/>
      <c r="Q47" s="146"/>
      <c r="R47" s="83"/>
      <c r="S47" s="83"/>
      <c r="T47" s="83"/>
      <c r="U47" s="83">
        <v>1.7</v>
      </c>
      <c r="V47" s="79" t="s">
        <v>79</v>
      </c>
      <c r="W47" s="84">
        <v>24</v>
      </c>
      <c r="X47" s="84"/>
      <c r="Y47" s="84"/>
      <c r="Z47" s="84"/>
      <c r="AA47" s="84"/>
      <c r="AB47" s="84">
        <v>24</v>
      </c>
      <c r="AC47" s="79" t="s">
        <v>87</v>
      </c>
      <c r="AD47" s="117">
        <v>36000</v>
      </c>
      <c r="AE47" s="117">
        <v>36000</v>
      </c>
      <c r="AF47" s="84">
        <v>0</v>
      </c>
      <c r="AG47" s="84">
        <v>0</v>
      </c>
      <c r="AH47" s="84">
        <v>0</v>
      </c>
      <c r="AI47" s="51">
        <v>0</v>
      </c>
      <c r="AJ47" s="42">
        <f>(AI47*100)/18</f>
        <v>0</v>
      </c>
      <c r="AK47" s="46">
        <v>0</v>
      </c>
      <c r="AL47" s="44">
        <v>0</v>
      </c>
      <c r="AM47" s="51">
        <v>0</v>
      </c>
      <c r="AN47" s="42">
        <f>(AM47*100)/18</f>
        <v>0</v>
      </c>
      <c r="AO47" s="46">
        <v>0</v>
      </c>
      <c r="AP47" s="47">
        <v>0</v>
      </c>
      <c r="AQ47" s="51">
        <v>0</v>
      </c>
      <c r="AR47" s="42">
        <f t="shared" si="17"/>
        <v>0</v>
      </c>
      <c r="AS47" s="46">
        <v>0</v>
      </c>
      <c r="AT47" s="47">
        <v>0</v>
      </c>
      <c r="AU47" s="51">
        <v>0</v>
      </c>
      <c r="AV47" s="42">
        <f t="shared" si="15"/>
        <v>0</v>
      </c>
      <c r="AW47" s="46">
        <v>0</v>
      </c>
      <c r="AX47" s="47" t="e">
        <f>(AW47*100)/AU47</f>
        <v>#DIV/0!</v>
      </c>
      <c r="AY47" s="51">
        <v>0</v>
      </c>
      <c r="AZ47" s="50">
        <f t="shared" si="18"/>
        <v>0</v>
      </c>
      <c r="BA47" s="46">
        <f t="shared" si="18"/>
        <v>0</v>
      </c>
      <c r="BB47" s="52" t="e">
        <f>(BA47*100)/AC47</f>
        <v>#VALUE!</v>
      </c>
      <c r="BC47" s="85"/>
    </row>
    <row r="48" spans="2:55" s="3" customFormat="1" ht="120" x14ac:dyDescent="0.25">
      <c r="B48" s="80"/>
      <c r="C48" s="126" t="s">
        <v>225</v>
      </c>
      <c r="D48" s="108" t="s">
        <v>109</v>
      </c>
      <c r="E48" s="79" t="s">
        <v>129</v>
      </c>
      <c r="F48" s="108" t="s">
        <v>146</v>
      </c>
      <c r="G48" s="77" t="s">
        <v>72</v>
      </c>
      <c r="H48" s="79" t="s">
        <v>196</v>
      </c>
      <c r="I48" s="111" t="s">
        <v>20</v>
      </c>
      <c r="J48" s="108" t="s">
        <v>232</v>
      </c>
      <c r="K48" s="111" t="s">
        <v>29</v>
      </c>
      <c r="L48" s="111" t="s">
        <v>21</v>
      </c>
      <c r="M48" s="111">
        <v>1</v>
      </c>
      <c r="N48" s="83">
        <v>100</v>
      </c>
      <c r="O48" s="79" t="s">
        <v>30</v>
      </c>
      <c r="P48" s="80"/>
      <c r="Q48" s="116"/>
      <c r="R48" s="80"/>
      <c r="S48" s="80"/>
      <c r="T48" s="80"/>
      <c r="U48" s="80"/>
      <c r="V48" s="79" t="s">
        <v>79</v>
      </c>
      <c r="W48" s="80">
        <v>24</v>
      </c>
      <c r="X48" s="80"/>
      <c r="Y48" s="80"/>
      <c r="Z48" s="80"/>
      <c r="AA48" s="80"/>
      <c r="AB48" s="80">
        <v>24</v>
      </c>
      <c r="AC48" s="79" t="s">
        <v>87</v>
      </c>
      <c r="AD48" s="113">
        <v>24000</v>
      </c>
      <c r="AE48" s="113">
        <v>24000</v>
      </c>
      <c r="AF48" s="80">
        <v>0</v>
      </c>
      <c r="AG48" s="80">
        <v>0</v>
      </c>
      <c r="AH48" s="80">
        <v>0</v>
      </c>
      <c r="AI48" s="53">
        <v>0</v>
      </c>
      <c r="AJ48" s="42">
        <v>0</v>
      </c>
      <c r="AK48" s="46">
        <v>0</v>
      </c>
      <c r="AL48" s="44">
        <v>0</v>
      </c>
      <c r="AM48" s="51">
        <v>0</v>
      </c>
      <c r="AN48" s="42">
        <v>0</v>
      </c>
      <c r="AO48" s="46">
        <v>0</v>
      </c>
      <c r="AP48" s="47">
        <v>0</v>
      </c>
      <c r="AQ48" s="51">
        <v>0</v>
      </c>
      <c r="AR48" s="42">
        <f>(AQ48*100)/2</f>
        <v>0</v>
      </c>
      <c r="AS48" s="46">
        <v>0</v>
      </c>
      <c r="AT48" s="47">
        <v>0</v>
      </c>
      <c r="AU48" s="51">
        <v>0</v>
      </c>
      <c r="AV48" s="42">
        <f>(AU48*100)/2</f>
        <v>0</v>
      </c>
      <c r="AW48" s="46">
        <v>0</v>
      </c>
      <c r="AX48" s="47">
        <v>0</v>
      </c>
      <c r="AY48" s="51">
        <v>0</v>
      </c>
      <c r="AZ48" s="50">
        <f t="shared" si="18"/>
        <v>0</v>
      </c>
      <c r="BA48" s="46">
        <f t="shared" si="18"/>
        <v>0</v>
      </c>
      <c r="BB48" s="52" t="e">
        <f t="shared" si="12"/>
        <v>#VALUE!</v>
      </c>
      <c r="BC48" s="80"/>
    </row>
    <row r="49" spans="2:55" s="3" customFormat="1" ht="60.75" thickBot="1" x14ac:dyDescent="0.3">
      <c r="B49" s="80"/>
      <c r="C49" s="104" t="s">
        <v>167</v>
      </c>
      <c r="D49" s="111"/>
      <c r="E49" s="80"/>
      <c r="F49" s="80"/>
      <c r="G49" s="80"/>
      <c r="H49" s="79"/>
      <c r="I49" s="111"/>
      <c r="J49" s="111"/>
      <c r="K49" s="111"/>
      <c r="L49" s="111"/>
      <c r="M49" s="111"/>
      <c r="N49" s="80"/>
      <c r="O49" s="80"/>
      <c r="P49" s="80"/>
      <c r="Q49" s="116"/>
      <c r="R49" s="80"/>
      <c r="S49" s="80"/>
      <c r="T49" s="80"/>
      <c r="U49" s="80"/>
      <c r="V49" s="79"/>
      <c r="W49" s="80"/>
      <c r="X49" s="80"/>
      <c r="Y49" s="80"/>
      <c r="Z49" s="80"/>
      <c r="AA49" s="80"/>
      <c r="AB49" s="80"/>
      <c r="AC49" s="79"/>
      <c r="AD49" s="80"/>
      <c r="AE49" s="80"/>
      <c r="AF49" s="80"/>
      <c r="AG49" s="80"/>
      <c r="AH49" s="80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0"/>
    </row>
    <row r="50" spans="2:55" s="70" customFormat="1" ht="105" x14ac:dyDescent="0.25">
      <c r="B50" s="80"/>
      <c r="C50" s="106" t="s">
        <v>168</v>
      </c>
      <c r="D50" s="108" t="s">
        <v>130</v>
      </c>
      <c r="E50" s="79" t="s">
        <v>147</v>
      </c>
      <c r="F50" s="108" t="s">
        <v>148</v>
      </c>
      <c r="G50" s="112" t="s">
        <v>91</v>
      </c>
      <c r="H50" s="79" t="s">
        <v>197</v>
      </c>
      <c r="I50" s="111" t="s">
        <v>20</v>
      </c>
      <c r="J50" s="108" t="s">
        <v>232</v>
      </c>
      <c r="K50" s="111" t="s">
        <v>29</v>
      </c>
      <c r="L50" s="111" t="s">
        <v>21</v>
      </c>
      <c r="M50" s="111">
        <v>1</v>
      </c>
      <c r="N50" s="83">
        <v>100</v>
      </c>
      <c r="O50" s="79" t="s">
        <v>30</v>
      </c>
      <c r="P50" s="80"/>
      <c r="Q50" s="116"/>
      <c r="R50" s="80"/>
      <c r="S50" s="80"/>
      <c r="T50" s="80"/>
      <c r="U50" s="80"/>
      <c r="V50" s="79" t="s">
        <v>79</v>
      </c>
      <c r="W50" s="80"/>
      <c r="X50" s="80"/>
      <c r="Y50" s="80"/>
      <c r="Z50" s="80"/>
      <c r="AA50" s="80"/>
      <c r="AB50" s="80"/>
      <c r="AC50" s="79" t="s">
        <v>87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156">
        <v>0.25</v>
      </c>
      <c r="AJ50" s="157">
        <f>(AI50*100)/18</f>
        <v>1.3888888888888888</v>
      </c>
      <c r="AK50" s="158">
        <v>0.25</v>
      </c>
      <c r="AL50" s="159">
        <v>100</v>
      </c>
      <c r="AM50" s="160">
        <v>0</v>
      </c>
      <c r="AN50" s="157">
        <f>(AM50*100)/18</f>
        <v>0</v>
      </c>
      <c r="AO50" s="158">
        <v>0</v>
      </c>
      <c r="AP50" s="159" t="e">
        <f>(AO50*100)/AM50</f>
        <v>#DIV/0!</v>
      </c>
      <c r="AQ50" s="160">
        <v>0</v>
      </c>
      <c r="AR50" s="157">
        <f>(AQ50*100)/18</f>
        <v>0</v>
      </c>
      <c r="AS50" s="158">
        <v>0</v>
      </c>
      <c r="AT50" s="159" t="e">
        <f>(AS50*100)/AQ50</f>
        <v>#DIV/0!</v>
      </c>
      <c r="AU50" s="160">
        <v>0</v>
      </c>
      <c r="AV50" s="157">
        <f>(AU50*100)/18</f>
        <v>0</v>
      </c>
      <c r="AW50" s="158">
        <v>0</v>
      </c>
      <c r="AX50" s="159" t="e">
        <f>(AW50*100)/AU50</f>
        <v>#DIV/0!</v>
      </c>
      <c r="AY50" s="160">
        <v>0</v>
      </c>
      <c r="AZ50" s="161">
        <v>0</v>
      </c>
      <c r="BA50" s="162">
        <v>0</v>
      </c>
      <c r="BB50" s="129" t="e">
        <f t="shared" ref="BB50" si="19">(BA50*100)/AC50</f>
        <v>#VALUE!</v>
      </c>
      <c r="BC50" s="80"/>
    </row>
    <row r="51" spans="2:55" s="3" customFormat="1" ht="30.75" thickBot="1" x14ac:dyDescent="0.3">
      <c r="B51" s="80"/>
      <c r="C51" s="104" t="s">
        <v>157</v>
      </c>
      <c r="D51" s="111"/>
      <c r="E51" s="80"/>
      <c r="F51" s="80"/>
      <c r="G51" s="80"/>
      <c r="H51" s="79"/>
      <c r="I51" s="111"/>
      <c r="J51" s="111"/>
      <c r="K51" s="111"/>
      <c r="L51" s="111"/>
      <c r="M51" s="111"/>
      <c r="N51" s="80"/>
      <c r="O51" s="80"/>
      <c r="P51" s="80"/>
      <c r="Q51" s="116"/>
      <c r="R51" s="80"/>
      <c r="S51" s="80"/>
      <c r="T51" s="80"/>
      <c r="U51" s="80"/>
      <c r="V51" s="79"/>
      <c r="W51" s="80"/>
      <c r="X51" s="80"/>
      <c r="Y51" s="80"/>
      <c r="Z51" s="80"/>
      <c r="AA51" s="80"/>
      <c r="AB51" s="80"/>
      <c r="AC51" s="131"/>
      <c r="AD51" s="132"/>
      <c r="AE51" s="132"/>
      <c r="AF51" s="132"/>
      <c r="AG51" s="132"/>
      <c r="AH51" s="132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132"/>
    </row>
    <row r="52" spans="2:55" s="71" customFormat="1" ht="90" x14ac:dyDescent="0.25">
      <c r="B52" s="95"/>
      <c r="C52" s="106" t="s">
        <v>169</v>
      </c>
      <c r="D52" s="108" t="s">
        <v>110</v>
      </c>
      <c r="E52" s="79" t="s">
        <v>131</v>
      </c>
      <c r="F52" s="108" t="s">
        <v>149</v>
      </c>
      <c r="G52" s="112" t="s">
        <v>91</v>
      </c>
      <c r="H52" s="79" t="s">
        <v>198</v>
      </c>
      <c r="I52" s="111" t="s">
        <v>20</v>
      </c>
      <c r="J52" s="108" t="s">
        <v>232</v>
      </c>
      <c r="K52" s="111" t="s">
        <v>29</v>
      </c>
      <c r="L52" s="111" t="s">
        <v>21</v>
      </c>
      <c r="M52" s="111">
        <v>1</v>
      </c>
      <c r="N52" s="95"/>
      <c r="O52" s="79" t="s">
        <v>30</v>
      </c>
      <c r="P52" s="95"/>
      <c r="Q52" s="147"/>
      <c r="R52" s="95"/>
      <c r="S52" s="95"/>
      <c r="T52" s="95"/>
      <c r="U52" s="95"/>
      <c r="V52" s="79" t="s">
        <v>79</v>
      </c>
      <c r="W52" s="95"/>
      <c r="X52" s="95"/>
      <c r="Y52" s="95"/>
      <c r="Z52" s="95"/>
      <c r="AA52" s="95"/>
      <c r="AB52" s="95"/>
      <c r="AC52" s="79" t="s">
        <v>87</v>
      </c>
      <c r="AD52" s="95">
        <v>0</v>
      </c>
      <c r="AE52" s="95">
        <v>0</v>
      </c>
      <c r="AF52" s="95">
        <v>0</v>
      </c>
      <c r="AG52" s="95">
        <v>0</v>
      </c>
      <c r="AH52" s="95">
        <v>0</v>
      </c>
      <c r="AI52" s="38">
        <v>0.25</v>
      </c>
      <c r="AJ52" s="34">
        <f>(AI52*100)/1104</f>
        <v>2.2644927536231884E-2</v>
      </c>
      <c r="AK52" s="35">
        <v>0.25</v>
      </c>
      <c r="AL52" s="36">
        <f>(AK52*100)/AI52</f>
        <v>100</v>
      </c>
      <c r="AM52" s="39">
        <v>0</v>
      </c>
      <c r="AN52" s="34">
        <f>(AM52*100)/1104</f>
        <v>0</v>
      </c>
      <c r="AO52" s="35">
        <v>0</v>
      </c>
      <c r="AP52" s="37" t="e">
        <f>(AO52*100)/AM52</f>
        <v>#DIV/0!</v>
      </c>
      <c r="AQ52" s="39">
        <v>0</v>
      </c>
      <c r="AR52" s="34">
        <f>(AQ52*100)/1104</f>
        <v>0</v>
      </c>
      <c r="AS52" s="35">
        <v>0</v>
      </c>
      <c r="AT52" s="36" t="e">
        <f>(AS52*100)/AQ52</f>
        <v>#DIV/0!</v>
      </c>
      <c r="AU52" s="39">
        <v>0</v>
      </c>
      <c r="AV52" s="34">
        <f>(AU52*100)/1104</f>
        <v>0</v>
      </c>
      <c r="AW52" s="35">
        <v>0</v>
      </c>
      <c r="AX52" s="36" t="e">
        <f>(AW52*100)/AU52</f>
        <v>#DIV/0!</v>
      </c>
      <c r="AY52" s="39">
        <v>0</v>
      </c>
      <c r="AZ52" s="40">
        <v>0</v>
      </c>
      <c r="BA52" s="35">
        <v>0</v>
      </c>
      <c r="BB52" s="36" t="e">
        <f t="shared" ref="BB52" si="20">(BA52*100)/AC52</f>
        <v>#VALUE!</v>
      </c>
      <c r="BC52" s="95"/>
    </row>
    <row r="53" spans="2:55" ht="30.75" thickBot="1" x14ac:dyDescent="0.3">
      <c r="B53" s="95"/>
      <c r="C53" s="104" t="s">
        <v>158</v>
      </c>
      <c r="D53" s="111"/>
      <c r="E53" s="80"/>
      <c r="F53" s="80"/>
      <c r="G53" s="80"/>
      <c r="H53" s="79"/>
      <c r="I53" s="111"/>
      <c r="J53" s="111"/>
      <c r="K53" s="111"/>
      <c r="L53" s="111"/>
      <c r="M53" s="111"/>
      <c r="N53" s="95"/>
      <c r="O53" s="95"/>
      <c r="P53" s="95"/>
      <c r="Q53" s="147"/>
      <c r="R53" s="95"/>
      <c r="S53" s="95"/>
      <c r="T53" s="95"/>
      <c r="U53" s="95"/>
      <c r="V53" s="97"/>
      <c r="W53" s="95"/>
      <c r="X53" s="95"/>
      <c r="Y53" s="95"/>
      <c r="Z53" s="95"/>
      <c r="AA53" s="95"/>
      <c r="AB53" s="95"/>
      <c r="AC53" s="97"/>
      <c r="AD53" s="95"/>
      <c r="AE53" s="95"/>
      <c r="AF53" s="95"/>
      <c r="AG53" s="95"/>
      <c r="AH53" s="95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5"/>
    </row>
    <row r="54" spans="2:55" s="71" customFormat="1" ht="60.75" thickBot="1" x14ac:dyDescent="0.3">
      <c r="B54" s="95"/>
      <c r="C54" s="79" t="s">
        <v>199</v>
      </c>
      <c r="D54" s="108" t="s">
        <v>111</v>
      </c>
      <c r="E54" s="79" t="s">
        <v>132</v>
      </c>
      <c r="F54" s="108" t="s">
        <v>150</v>
      </c>
      <c r="G54" s="112" t="s">
        <v>91</v>
      </c>
      <c r="H54" s="79" t="s">
        <v>200</v>
      </c>
      <c r="I54" s="111" t="s">
        <v>20</v>
      </c>
      <c r="J54" s="108" t="s">
        <v>232</v>
      </c>
      <c r="K54" s="111" t="s">
        <v>29</v>
      </c>
      <c r="L54" s="111" t="s">
        <v>21</v>
      </c>
      <c r="M54" s="111">
        <v>1</v>
      </c>
      <c r="N54" s="95"/>
      <c r="O54" s="79" t="s">
        <v>30</v>
      </c>
      <c r="P54" s="95"/>
      <c r="Q54" s="147"/>
      <c r="R54" s="95"/>
      <c r="S54" s="95"/>
      <c r="T54" s="95"/>
      <c r="U54" s="95"/>
      <c r="V54" s="79" t="s">
        <v>79</v>
      </c>
      <c r="W54" s="95"/>
      <c r="X54" s="95"/>
      <c r="Y54" s="95"/>
      <c r="Z54" s="95"/>
      <c r="AA54" s="95"/>
      <c r="AB54" s="95"/>
      <c r="AC54" s="79" t="s">
        <v>87</v>
      </c>
      <c r="AD54" s="95">
        <v>0</v>
      </c>
      <c r="AE54" s="95">
        <v>0</v>
      </c>
      <c r="AF54" s="95">
        <v>0</v>
      </c>
      <c r="AG54" s="95">
        <v>0</v>
      </c>
      <c r="AH54" s="95">
        <v>0</v>
      </c>
      <c r="AI54" s="53">
        <v>0.25</v>
      </c>
      <c r="AJ54" s="34">
        <f>(AI54*100)/1104</f>
        <v>2.2644927536231884E-2</v>
      </c>
      <c r="AK54" s="46">
        <v>0.25</v>
      </c>
      <c r="AL54" s="44">
        <f>(AK54*100)/AI54</f>
        <v>100</v>
      </c>
      <c r="AM54" s="51">
        <v>0</v>
      </c>
      <c r="AN54" s="42">
        <v>0</v>
      </c>
      <c r="AO54" s="46">
        <v>0</v>
      </c>
      <c r="AP54" s="59">
        <v>0</v>
      </c>
      <c r="AQ54" s="51">
        <v>0</v>
      </c>
      <c r="AR54" s="42">
        <f>(AQ54*100)/240</f>
        <v>0</v>
      </c>
      <c r="AS54" s="46">
        <v>0</v>
      </c>
      <c r="AT54" s="44" t="e">
        <f>(AS54*100)/AQ54</f>
        <v>#DIV/0!</v>
      </c>
      <c r="AU54" s="51">
        <v>0</v>
      </c>
      <c r="AV54" s="42">
        <f>(AU54*100)/240</f>
        <v>0</v>
      </c>
      <c r="AW54" s="46">
        <v>0</v>
      </c>
      <c r="AX54" s="44" t="e">
        <f>(AW54*100)/AU54</f>
        <v>#DIV/0!</v>
      </c>
      <c r="AY54" s="51">
        <v>0</v>
      </c>
      <c r="AZ54" s="50">
        <v>0</v>
      </c>
      <c r="BA54" s="155">
        <v>0</v>
      </c>
      <c r="BB54" s="129" t="e">
        <f t="shared" ref="BB54" si="21">(BA54*100)/AC54</f>
        <v>#VALUE!</v>
      </c>
      <c r="BC54" s="95"/>
    </row>
    <row r="55" spans="2:55" ht="30.75" thickBot="1" x14ac:dyDescent="0.3">
      <c r="B55" s="95"/>
      <c r="C55" s="104" t="s">
        <v>159</v>
      </c>
      <c r="D55" s="108"/>
      <c r="E55" s="80"/>
      <c r="F55" s="80"/>
      <c r="G55" s="80"/>
      <c r="H55" s="79"/>
      <c r="I55" s="111"/>
      <c r="J55" s="111"/>
      <c r="K55" s="111"/>
      <c r="L55" s="111"/>
      <c r="M55" s="111"/>
      <c r="N55" s="95"/>
      <c r="O55" s="95"/>
      <c r="P55" s="95"/>
      <c r="Q55" s="147"/>
      <c r="R55" s="95"/>
      <c r="S55" s="95"/>
      <c r="T55" s="95"/>
      <c r="U55" s="95"/>
      <c r="V55" s="97"/>
      <c r="W55" s="95"/>
      <c r="X55" s="95"/>
      <c r="Y55" s="95"/>
      <c r="Z55" s="95"/>
      <c r="AA55" s="95"/>
      <c r="AB55" s="95"/>
      <c r="AC55" s="97"/>
      <c r="AD55" s="95"/>
      <c r="AE55" s="95"/>
      <c r="AF55" s="95"/>
      <c r="AG55" s="95"/>
      <c r="AH55" s="95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5"/>
    </row>
    <row r="56" spans="2:55" ht="60" x14ac:dyDescent="0.25">
      <c r="B56" s="95"/>
      <c r="C56" s="79" t="s">
        <v>170</v>
      </c>
      <c r="D56" s="108" t="s">
        <v>112</v>
      </c>
      <c r="E56" s="79" t="s">
        <v>132</v>
      </c>
      <c r="F56" s="108" t="s">
        <v>150</v>
      </c>
      <c r="G56" s="112" t="s">
        <v>91</v>
      </c>
      <c r="H56" s="79" t="s">
        <v>200</v>
      </c>
      <c r="I56" s="111" t="s">
        <v>20</v>
      </c>
      <c r="J56" s="108" t="s">
        <v>232</v>
      </c>
      <c r="K56" s="111" t="s">
        <v>29</v>
      </c>
      <c r="L56" s="111" t="s">
        <v>21</v>
      </c>
      <c r="M56" s="111">
        <v>1</v>
      </c>
      <c r="N56" s="95"/>
      <c r="O56" s="79" t="s">
        <v>30</v>
      </c>
      <c r="P56" s="95"/>
      <c r="Q56" s="147"/>
      <c r="R56" s="95"/>
      <c r="S56" s="95"/>
      <c r="T56" s="95"/>
      <c r="U56" s="95"/>
      <c r="V56" s="79" t="s">
        <v>79</v>
      </c>
      <c r="W56" s="95"/>
      <c r="X56" s="95"/>
      <c r="Y56" s="95"/>
      <c r="Z56" s="95"/>
      <c r="AA56" s="95"/>
      <c r="AB56" s="95"/>
      <c r="AC56" s="79" t="s">
        <v>87</v>
      </c>
      <c r="AD56" s="95">
        <v>0</v>
      </c>
      <c r="AE56" s="95">
        <v>0</v>
      </c>
      <c r="AF56" s="95">
        <v>0</v>
      </c>
      <c r="AG56" s="95">
        <v>0</v>
      </c>
      <c r="AH56" s="95">
        <v>0</v>
      </c>
      <c r="AI56" s="53">
        <v>0.25</v>
      </c>
      <c r="AJ56" s="42">
        <f>(AI56*100)/240</f>
        <v>0.10416666666666667</v>
      </c>
      <c r="AK56" s="46">
        <v>0.25</v>
      </c>
      <c r="AL56" s="44">
        <f>(AK56*100)/AI56</f>
        <v>100</v>
      </c>
      <c r="AM56" s="51">
        <v>0</v>
      </c>
      <c r="AN56" s="42">
        <f>(AM56*100)/240</f>
        <v>0</v>
      </c>
      <c r="AO56" s="46">
        <v>0</v>
      </c>
      <c r="AP56" s="47" t="e">
        <f>(AO56*100)/AM56</f>
        <v>#DIV/0!</v>
      </c>
      <c r="AQ56" s="51">
        <v>0</v>
      </c>
      <c r="AR56" s="42">
        <f>(AQ56*100)/240</f>
        <v>0</v>
      </c>
      <c r="AS56" s="46">
        <v>0</v>
      </c>
      <c r="AT56" s="44" t="e">
        <f>(AS56*100)/AQ56</f>
        <v>#DIV/0!</v>
      </c>
      <c r="AU56" s="51">
        <v>0</v>
      </c>
      <c r="AV56" s="42">
        <v>0</v>
      </c>
      <c r="AW56" s="46">
        <v>0</v>
      </c>
      <c r="AX56" s="44" t="e">
        <f>(AW56*100)/AU56</f>
        <v>#DIV/0!</v>
      </c>
      <c r="AY56" s="51">
        <v>0</v>
      </c>
      <c r="AZ56" s="50">
        <v>0</v>
      </c>
      <c r="BA56" s="46">
        <v>0</v>
      </c>
      <c r="BB56" s="52" t="e">
        <f t="shared" ref="BB56" si="22">(BA56*100)/AC56</f>
        <v>#VALUE!</v>
      </c>
      <c r="BC56" s="95"/>
    </row>
    <row r="57" spans="2:55" ht="35.1" customHeight="1" thickBot="1" x14ac:dyDescent="0.3">
      <c r="B57" s="95"/>
      <c r="C57" s="104" t="s">
        <v>160</v>
      </c>
      <c r="D57" s="108"/>
      <c r="E57" s="80"/>
      <c r="F57" s="80"/>
      <c r="G57" s="80"/>
      <c r="H57" s="79"/>
      <c r="I57" s="111"/>
      <c r="J57" s="111"/>
      <c r="K57" s="111"/>
      <c r="L57" s="111"/>
      <c r="M57" s="111"/>
      <c r="N57" s="95"/>
      <c r="O57" s="95"/>
      <c r="P57" s="95"/>
      <c r="Q57" s="147"/>
      <c r="R57" s="95"/>
      <c r="S57" s="95"/>
      <c r="T57" s="95"/>
      <c r="U57" s="95"/>
      <c r="V57" s="97"/>
      <c r="W57" s="95"/>
      <c r="X57" s="95"/>
      <c r="Y57" s="95"/>
      <c r="Z57" s="95"/>
      <c r="AA57" s="95"/>
      <c r="AB57" s="95"/>
      <c r="AC57" s="97"/>
      <c r="AD57" s="95"/>
      <c r="AE57" s="95"/>
      <c r="AF57" s="95"/>
      <c r="AG57" s="95"/>
      <c r="AH57" s="95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5"/>
    </row>
    <row r="58" spans="2:55" s="71" customFormat="1" ht="150.75" thickBot="1" x14ac:dyDescent="0.3">
      <c r="B58" s="95"/>
      <c r="C58" s="79" t="s">
        <v>171</v>
      </c>
      <c r="D58" s="108" t="s">
        <v>133</v>
      </c>
      <c r="E58" s="79" t="s">
        <v>134</v>
      </c>
      <c r="F58" s="108" t="s">
        <v>151</v>
      </c>
      <c r="G58" s="112" t="s">
        <v>91</v>
      </c>
      <c r="H58" s="79" t="s">
        <v>201</v>
      </c>
      <c r="I58" s="111" t="s">
        <v>20</v>
      </c>
      <c r="J58" s="108" t="s">
        <v>232</v>
      </c>
      <c r="K58" s="111" t="s">
        <v>29</v>
      </c>
      <c r="L58" s="111" t="s">
        <v>21</v>
      </c>
      <c r="M58" s="111">
        <v>1</v>
      </c>
      <c r="N58" s="95"/>
      <c r="O58" s="79" t="s">
        <v>30</v>
      </c>
      <c r="P58" s="95"/>
      <c r="Q58" s="147"/>
      <c r="R58" s="95"/>
      <c r="S58" s="95"/>
      <c r="T58" s="95"/>
      <c r="U58" s="95"/>
      <c r="V58" s="79" t="s">
        <v>79</v>
      </c>
      <c r="W58" s="95"/>
      <c r="X58" s="95"/>
      <c r="Y58" s="95"/>
      <c r="Z58" s="95"/>
      <c r="AA58" s="95"/>
      <c r="AB58" s="95"/>
      <c r="AC58" s="79" t="s">
        <v>87</v>
      </c>
      <c r="AD58" s="95">
        <v>0</v>
      </c>
      <c r="AE58" s="95">
        <v>0</v>
      </c>
      <c r="AF58" s="95">
        <v>0</v>
      </c>
      <c r="AG58" s="95">
        <v>0</v>
      </c>
      <c r="AH58" s="95">
        <v>0</v>
      </c>
      <c r="AI58" s="61">
        <v>0.25</v>
      </c>
      <c r="AJ58" s="57">
        <f>(AI58*100)/400</f>
        <v>6.25E-2</v>
      </c>
      <c r="AK58" s="58">
        <v>0.25</v>
      </c>
      <c r="AL58" s="59">
        <v>100</v>
      </c>
      <c r="AM58" s="56">
        <v>0</v>
      </c>
      <c r="AN58" s="57">
        <v>0</v>
      </c>
      <c r="AO58" s="58">
        <v>0</v>
      </c>
      <c r="AP58" s="59">
        <v>0</v>
      </c>
      <c r="AQ58" s="56">
        <v>0</v>
      </c>
      <c r="AR58" s="57">
        <f>(AQ58*100)/240</f>
        <v>0</v>
      </c>
      <c r="AS58" s="58">
        <v>0</v>
      </c>
      <c r="AT58" s="59" t="e">
        <f>(AS58*100)/AQ58</f>
        <v>#DIV/0!</v>
      </c>
      <c r="AU58" s="56">
        <v>0</v>
      </c>
      <c r="AV58" s="57">
        <f>(AU58*100)/240</f>
        <v>0</v>
      </c>
      <c r="AW58" s="58">
        <v>0</v>
      </c>
      <c r="AX58" s="59" t="e">
        <f>(AW58*100)/AU58</f>
        <v>#DIV/0!</v>
      </c>
      <c r="AY58" s="56">
        <v>0</v>
      </c>
      <c r="AZ58" s="62">
        <v>0</v>
      </c>
      <c r="BA58" s="58">
        <v>0</v>
      </c>
      <c r="BB58" s="63" t="e">
        <f t="shared" ref="BB58" si="23">(BA58*100)/AC58</f>
        <v>#VALUE!</v>
      </c>
      <c r="BC58" s="95"/>
    </row>
    <row r="59" spans="2:55" x14ac:dyDescent="0.25">
      <c r="C59" s="72"/>
      <c r="D59" s="73"/>
      <c r="E59" s="71"/>
      <c r="F59" s="71"/>
      <c r="G59" s="71"/>
      <c r="H59" s="72"/>
    </row>
    <row r="60" spans="2:55" x14ac:dyDescent="0.25">
      <c r="C60" s="72"/>
      <c r="D60" s="74"/>
      <c r="E60" s="71"/>
      <c r="F60" s="71"/>
      <c r="G60" s="71"/>
      <c r="H60" s="72"/>
    </row>
    <row r="61" spans="2:55" x14ac:dyDescent="0.25">
      <c r="C61" s="72"/>
      <c r="D61" s="74"/>
      <c r="E61" s="71"/>
      <c r="F61" s="71"/>
      <c r="G61" s="71"/>
      <c r="H61" s="72"/>
    </row>
    <row r="62" spans="2:55" x14ac:dyDescent="0.25">
      <c r="C62" s="72"/>
      <c r="D62" s="74"/>
      <c r="E62" s="71"/>
      <c r="F62" s="71"/>
      <c r="G62" s="71"/>
      <c r="H62" s="72"/>
    </row>
    <row r="63" spans="2:55" x14ac:dyDescent="0.25">
      <c r="C63" s="72"/>
      <c r="D63" s="74"/>
      <c r="E63" s="71"/>
      <c r="F63" s="71"/>
      <c r="G63" s="71"/>
      <c r="H63" s="72"/>
    </row>
    <row r="64" spans="2:55" x14ac:dyDescent="0.25">
      <c r="C64" s="72"/>
      <c r="D64" s="74"/>
      <c r="E64" s="71"/>
      <c r="F64" s="71"/>
      <c r="G64" s="71"/>
      <c r="H64" s="72"/>
    </row>
    <row r="65" spans="3:8" x14ac:dyDescent="0.25">
      <c r="C65" s="72"/>
      <c r="D65" s="74"/>
      <c r="E65" s="71"/>
      <c r="F65" s="71"/>
      <c r="G65" s="71"/>
      <c r="H65" s="72"/>
    </row>
    <row r="66" spans="3:8" x14ac:dyDescent="0.25">
      <c r="C66" s="72"/>
      <c r="D66" s="74"/>
      <c r="E66" s="71"/>
      <c r="F66" s="71"/>
      <c r="G66" s="71"/>
      <c r="H66" s="72"/>
    </row>
    <row r="67" spans="3:8" x14ac:dyDescent="0.25">
      <c r="C67" s="72"/>
      <c r="D67" s="74"/>
      <c r="E67" s="71"/>
      <c r="F67" s="71"/>
      <c r="G67" s="71"/>
      <c r="H67" s="72"/>
    </row>
    <row r="68" spans="3:8" x14ac:dyDescent="0.25">
      <c r="C68" s="72"/>
      <c r="D68" s="74"/>
      <c r="E68" s="71"/>
      <c r="F68" s="71"/>
      <c r="G68" s="71"/>
      <c r="H68" s="72"/>
    </row>
    <row r="69" spans="3:8" x14ac:dyDescent="0.25">
      <c r="C69" s="72"/>
      <c r="D69" s="74"/>
      <c r="E69" s="71"/>
      <c r="F69" s="71"/>
      <c r="G69" s="71"/>
      <c r="H69" s="72"/>
    </row>
    <row r="70" spans="3:8" x14ac:dyDescent="0.25">
      <c r="C70" s="72"/>
      <c r="D70" s="74"/>
      <c r="E70" s="71"/>
      <c r="F70" s="71"/>
      <c r="G70" s="71"/>
      <c r="H70" s="72"/>
    </row>
    <row r="71" spans="3:8" x14ac:dyDescent="0.25">
      <c r="C71" s="72"/>
      <c r="D71" s="74"/>
      <c r="E71" s="71"/>
      <c r="F71" s="71"/>
      <c r="G71" s="71"/>
      <c r="H71" s="72"/>
    </row>
    <row r="72" spans="3:8" x14ac:dyDescent="0.25">
      <c r="C72" s="72"/>
      <c r="D72" s="74"/>
      <c r="E72" s="71"/>
      <c r="F72" s="71"/>
      <c r="G72" s="71"/>
      <c r="H72" s="72"/>
    </row>
    <row r="73" spans="3:8" x14ac:dyDescent="0.25">
      <c r="C73" s="72"/>
      <c r="D73" s="74"/>
      <c r="E73" s="71"/>
      <c r="F73" s="71"/>
      <c r="G73" s="71"/>
      <c r="H73" s="72"/>
    </row>
    <row r="74" spans="3:8" x14ac:dyDescent="0.25">
      <c r="C74" s="72"/>
      <c r="D74" s="74"/>
      <c r="E74" s="71"/>
      <c r="F74" s="71"/>
      <c r="G74" s="71"/>
      <c r="H74" s="72"/>
    </row>
  </sheetData>
  <mergeCells count="53">
    <mergeCell ref="AY6:BB6"/>
    <mergeCell ref="AG7:AG8"/>
    <mergeCell ref="AH7:AH8"/>
    <mergeCell ref="AD5:AH6"/>
    <mergeCell ref="AI5:AX5"/>
    <mergeCell ref="AI6:AL6"/>
    <mergeCell ref="AM6:AP6"/>
    <mergeCell ref="AQ6:AT6"/>
    <mergeCell ref="AU6:AX6"/>
    <mergeCell ref="BC5:BC8"/>
    <mergeCell ref="V5:V8"/>
    <mergeCell ref="AC5:AC8"/>
    <mergeCell ref="AY5:BB5"/>
    <mergeCell ref="AI7:AJ7"/>
    <mergeCell ref="AK7:AL7"/>
    <mergeCell ref="AM7:AN7"/>
    <mergeCell ref="AO7:AP7"/>
    <mergeCell ref="AQ7:AR7"/>
    <mergeCell ref="AS7:AT7"/>
    <mergeCell ref="AU7:AV7"/>
    <mergeCell ref="AW7:AX7"/>
    <mergeCell ref="AY7:AZ7"/>
    <mergeCell ref="BA7:BB7"/>
    <mergeCell ref="W6:W8"/>
    <mergeCell ref="X6:X8"/>
    <mergeCell ref="H9:H10"/>
    <mergeCell ref="J6:J8"/>
    <mergeCell ref="B2:Q2"/>
    <mergeCell ref="B5:B8"/>
    <mergeCell ref="C5:C8"/>
    <mergeCell ref="D5:F5"/>
    <mergeCell ref="G5:G8"/>
    <mergeCell ref="H5:H8"/>
    <mergeCell ref="I5:Q5"/>
    <mergeCell ref="D6:D8"/>
    <mergeCell ref="E6:E8"/>
    <mergeCell ref="F6:F8"/>
    <mergeCell ref="L6:L8"/>
    <mergeCell ref="O7:P7"/>
    <mergeCell ref="Q7:Q8"/>
    <mergeCell ref="I6:I8"/>
    <mergeCell ref="U5:U8"/>
    <mergeCell ref="AD7:AD8"/>
    <mergeCell ref="AE7:AE8"/>
    <mergeCell ref="AF7:AF8"/>
    <mergeCell ref="K6:K8"/>
    <mergeCell ref="W5:AB5"/>
    <mergeCell ref="M6:Q6"/>
    <mergeCell ref="M7:N7"/>
    <mergeCell ref="AA6:AA8"/>
    <mergeCell ref="AB6:AB8"/>
    <mergeCell ref="Y6:Y8"/>
    <mergeCell ref="Z6:Z8"/>
  </mergeCells>
  <pageMargins left="0.7" right="0.7" top="0.75" bottom="0.75" header="0.3" footer="0.3"/>
  <pageSetup paperSize="5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Usuario de Windows</cp:lastModifiedBy>
  <cp:lastPrinted>2018-04-18T15:59:23Z</cp:lastPrinted>
  <dcterms:created xsi:type="dcterms:W3CDTF">2017-07-28T20:52:26Z</dcterms:created>
  <dcterms:modified xsi:type="dcterms:W3CDTF">2018-04-18T16:06:30Z</dcterms:modified>
</cp:coreProperties>
</file>