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-285" windowWidth="10275" windowHeight="8100"/>
  </bookViews>
  <sheets>
    <sheet name="MIR" sheetId="2" r:id="rId1"/>
    <sheet name="PDM" sheetId="1" r:id="rId2"/>
    <sheet name="poa2017" sheetId="4" r:id="rId3"/>
    <sheet name="Hoja1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9" i="2" l="1"/>
  <c r="AG76" i="2"/>
  <c r="AG190" i="2" l="1"/>
  <c r="AG191" i="2"/>
  <c r="AG189" i="2"/>
  <c r="AG182" i="2"/>
  <c r="AG183" i="2"/>
  <c r="AG184" i="2"/>
  <c r="AG186" i="2"/>
  <c r="AG187" i="2"/>
  <c r="AG181" i="2"/>
  <c r="AG177" i="2"/>
  <c r="AG179" i="2"/>
  <c r="AG176" i="2"/>
  <c r="AG174" i="2"/>
  <c r="AG167" i="2"/>
  <c r="AG168" i="2"/>
  <c r="AG169" i="2"/>
  <c r="AG170" i="2"/>
  <c r="AG166" i="2"/>
  <c r="AG163" i="2"/>
  <c r="AG164" i="2"/>
  <c r="AG159" i="2"/>
  <c r="AG160" i="2"/>
  <c r="AG161" i="2"/>
  <c r="AG162" i="2"/>
  <c r="AG158" i="2"/>
  <c r="AG154" i="2"/>
  <c r="AG151" i="2"/>
  <c r="AG152" i="2"/>
  <c r="AG148" i="2"/>
  <c r="AG149" i="2"/>
  <c r="AG150" i="2"/>
  <c r="AG147" i="2"/>
  <c r="AG145" i="2"/>
  <c r="AG144" i="2"/>
  <c r="AG138" i="2"/>
  <c r="AG139" i="2"/>
  <c r="AG140" i="2"/>
  <c r="AG141" i="2"/>
  <c r="AG142" i="2"/>
  <c r="AG137" i="2"/>
  <c r="AG132" i="2"/>
  <c r="AG131" i="2"/>
  <c r="AG127" i="2"/>
  <c r="AG126" i="2"/>
  <c r="AG124" i="2"/>
  <c r="AG123" i="2"/>
  <c r="AG121" i="2"/>
  <c r="AG118" i="2"/>
  <c r="AG115" i="2"/>
  <c r="AG116" i="2"/>
  <c r="AG117" i="2"/>
  <c r="AG114" i="2"/>
  <c r="AG110" i="2"/>
  <c r="AG111" i="2"/>
  <c r="AG112" i="2"/>
  <c r="AG109" i="2"/>
  <c r="AG105" i="2"/>
  <c r="AG106" i="2"/>
  <c r="AG107" i="2"/>
  <c r="AG104" i="2"/>
  <c r="AG100" i="2"/>
  <c r="AG96" i="2"/>
  <c r="AG97" i="2"/>
  <c r="AG95" i="2"/>
  <c r="AG93" i="2"/>
  <c r="AG90" i="2"/>
  <c r="AG89" i="2"/>
  <c r="AG87" i="2"/>
  <c r="AG86" i="2"/>
  <c r="AG84" i="2"/>
  <c r="AG82" i="2"/>
  <c r="AG81" i="2"/>
  <c r="AG78" i="2"/>
  <c r="AG75" i="2"/>
  <c r="AG71" i="2"/>
  <c r="AG69" i="2"/>
  <c r="AG67" i="2"/>
  <c r="AG65" i="2"/>
  <c r="AG64" i="2"/>
  <c r="AG61" i="2"/>
  <c r="AG60" i="2"/>
  <c r="AG54" i="2"/>
  <c r="AG55" i="2"/>
  <c r="AG56" i="2"/>
  <c r="AG57" i="2"/>
  <c r="AG58" i="2"/>
  <c r="AG51" i="2"/>
  <c r="AG52" i="2"/>
  <c r="AG53" i="2"/>
  <c r="AG48" i="2"/>
  <c r="AG49" i="2"/>
  <c r="AG44" i="2"/>
  <c r="AG41" i="2"/>
  <c r="AG42" i="2"/>
  <c r="AG40" i="2"/>
  <c r="AG34" i="2"/>
  <c r="AG35" i="2"/>
  <c r="AG36" i="2"/>
  <c r="AG31" i="2"/>
  <c r="AG32" i="2"/>
  <c r="AG33" i="2"/>
  <c r="AG28" i="2"/>
  <c r="AG29" i="2"/>
  <c r="AG30" i="2"/>
  <c r="AG26" i="2"/>
  <c r="AG27" i="2"/>
  <c r="AG25" i="2"/>
  <c r="AG23" i="2"/>
  <c r="AG24" i="2"/>
  <c r="AG20" i="2"/>
  <c r="AG21" i="2"/>
  <c r="AG22" i="2"/>
  <c r="AG18" i="2"/>
  <c r="AG19" i="2"/>
  <c r="AG15" i="2"/>
  <c r="AG16" i="2"/>
  <c r="AG17" i="2"/>
  <c r="AG14" i="2"/>
  <c r="AG13" i="2"/>
  <c r="AG12" i="2"/>
  <c r="AC189" i="2" l="1"/>
  <c r="AC190" i="2"/>
  <c r="AC191" i="2"/>
  <c r="AC185" i="2"/>
  <c r="AC186" i="2"/>
  <c r="AC187" i="2"/>
  <c r="AC182" i="2"/>
  <c r="AC183" i="2"/>
  <c r="AC184" i="2"/>
  <c r="AC179" i="2"/>
  <c r="AC181" i="2"/>
  <c r="AC176" i="2"/>
  <c r="AC177" i="2"/>
  <c r="AC178" i="2"/>
  <c r="AC172" i="2"/>
  <c r="AC173" i="2"/>
  <c r="AC174" i="2"/>
  <c r="AC169" i="2"/>
  <c r="AC170" i="2"/>
  <c r="AC171" i="2"/>
  <c r="AC166" i="2"/>
  <c r="AC167" i="2"/>
  <c r="AC168" i="2"/>
  <c r="AC163" i="2"/>
  <c r="AC164" i="2"/>
  <c r="AC159" i="2"/>
  <c r="AC160" i="2"/>
  <c r="AC161" i="2"/>
  <c r="AC162" i="2"/>
  <c r="AC158" i="2"/>
  <c r="AC150" i="2"/>
  <c r="AC151" i="2"/>
  <c r="AC152" i="2"/>
  <c r="AC154" i="2"/>
  <c r="AC147" i="2"/>
  <c r="AC148" i="2"/>
  <c r="AC149" i="2"/>
  <c r="AC141" i="2"/>
  <c r="AC142" i="2"/>
  <c r="AC144" i="2"/>
  <c r="AC145" i="2"/>
  <c r="AC137" i="2"/>
  <c r="AC135" i="2"/>
  <c r="AC138" i="2"/>
  <c r="AC139" i="2"/>
  <c r="AC140" i="2"/>
  <c r="AC132" i="2"/>
  <c r="AC133" i="2"/>
  <c r="AC134" i="2"/>
  <c r="AC131" i="2"/>
  <c r="AC126" i="2"/>
  <c r="AC127" i="2"/>
  <c r="AC123" i="2"/>
  <c r="AC124" i="2"/>
  <c r="AC120" i="2"/>
  <c r="AC121" i="2"/>
  <c r="AC115" i="2"/>
  <c r="AC116" i="2"/>
  <c r="AC117" i="2"/>
  <c r="AC118" i="2"/>
  <c r="AC112" i="2"/>
  <c r="AC114" i="2"/>
  <c r="AC110" i="2"/>
  <c r="AC111" i="2"/>
  <c r="AC106" i="2"/>
  <c r="AC107" i="2"/>
  <c r="AC109" i="2"/>
  <c r="AC104" i="2"/>
  <c r="AC105" i="2"/>
  <c r="AC96" i="2"/>
  <c r="AC97" i="2"/>
  <c r="AC98" i="2"/>
  <c r="AC100" i="2"/>
  <c r="AC92" i="2"/>
  <c r="AC93" i="2"/>
  <c r="AC95" i="2"/>
  <c r="AC87" i="2"/>
  <c r="AC89" i="2"/>
  <c r="AC90" i="2"/>
  <c r="AC84" i="2"/>
  <c r="AC86" i="2"/>
  <c r="AC81" i="2"/>
  <c r="AC82" i="2"/>
  <c r="AC78" i="2"/>
  <c r="AC79" i="2"/>
  <c r="AC76" i="2"/>
  <c r="AC75" i="2"/>
  <c r="AC70" i="2"/>
  <c r="AC71" i="2"/>
  <c r="AC68" i="2"/>
  <c r="AC69" i="2"/>
  <c r="AC67" i="2"/>
  <c r="AC65" i="2"/>
  <c r="AC64" i="2"/>
  <c r="AC61" i="2"/>
  <c r="AC62" i="2"/>
  <c r="AC60" i="2"/>
  <c r="AC58" i="2"/>
  <c r="AC55" i="2"/>
  <c r="AC56" i="2"/>
  <c r="AC57" i="2"/>
  <c r="AC52" i="2"/>
  <c r="AC53" i="2"/>
  <c r="AC54" i="2"/>
  <c r="AC49" i="2"/>
  <c r="AC50" i="2"/>
  <c r="AC51" i="2"/>
  <c r="AC45" i="2"/>
  <c r="AC46" i="2"/>
  <c r="AC47" i="2"/>
  <c r="AC48" i="2"/>
  <c r="AC44" i="2"/>
  <c r="AC41" i="2"/>
  <c r="AC42" i="2"/>
  <c r="AC40" i="2"/>
  <c r="AC34" i="2"/>
  <c r="AC35" i="2"/>
  <c r="AC36" i="2"/>
  <c r="AC31" i="2"/>
  <c r="AC32" i="2"/>
  <c r="AC33" i="2"/>
  <c r="AC25" i="2"/>
  <c r="AC26" i="2"/>
  <c r="AC27" i="2"/>
  <c r="AC28" i="2"/>
  <c r="AC29" i="2"/>
  <c r="AC30" i="2"/>
  <c r="AC22" i="2"/>
  <c r="AC23" i="2"/>
  <c r="AC24" i="2"/>
  <c r="AC19" i="2"/>
  <c r="AC20" i="2"/>
  <c r="AC21" i="2"/>
  <c r="AC16" i="2"/>
  <c r="AC17" i="2"/>
  <c r="AC18" i="2"/>
  <c r="AC13" i="2"/>
  <c r="AC14" i="2"/>
  <c r="AC15" i="2"/>
  <c r="AC12" i="2"/>
  <c r="Y145" i="2" l="1"/>
  <c r="Y144" i="2"/>
  <c r="AA121" i="2"/>
  <c r="AA120" i="2"/>
  <c r="AI140" i="2" l="1"/>
  <c r="AI139" i="2"/>
  <c r="AI138" i="2"/>
  <c r="AI137" i="2"/>
  <c r="AE140" i="2"/>
  <c r="AE139" i="2"/>
  <c r="AA140" i="2"/>
  <c r="AA139" i="2"/>
  <c r="AE138" i="2"/>
  <c r="AE137" i="2"/>
  <c r="AA138" i="2"/>
  <c r="AA137" i="2"/>
  <c r="Y138" i="2"/>
  <c r="Y139" i="2"/>
  <c r="Y140" i="2"/>
  <c r="Y137" i="2"/>
  <c r="W140" i="2"/>
  <c r="W139" i="2"/>
  <c r="W138" i="2"/>
  <c r="W137" i="2"/>
  <c r="AI151" i="2" l="1"/>
  <c r="AE151" i="2"/>
  <c r="AA151" i="2"/>
  <c r="Y151" i="2"/>
  <c r="W151" i="2"/>
  <c r="AI149" i="2"/>
  <c r="AE149" i="2"/>
  <c r="AA149" i="2"/>
  <c r="Y149" i="2"/>
  <c r="W149" i="2"/>
  <c r="Y127" i="2"/>
  <c r="Y126" i="2"/>
  <c r="AI124" i="2"/>
  <c r="AI123" i="2"/>
  <c r="AE124" i="2"/>
  <c r="AE123" i="2"/>
  <c r="AA124" i="2"/>
  <c r="AA123" i="2"/>
  <c r="Y124" i="2"/>
  <c r="Y123" i="2"/>
  <c r="W124" i="2"/>
  <c r="W123" i="2"/>
  <c r="Y115" i="2"/>
  <c r="Y116" i="2"/>
  <c r="Y117" i="2"/>
  <c r="Y118" i="2"/>
  <c r="Y114" i="2"/>
  <c r="AI111" i="2" l="1"/>
  <c r="AI110" i="2"/>
  <c r="AI112" i="2"/>
  <c r="AE111" i="2"/>
  <c r="AE110" i="2"/>
  <c r="AE112" i="2"/>
  <c r="AE109" i="2"/>
  <c r="AA111" i="2"/>
  <c r="AA110" i="2"/>
  <c r="AA112" i="2"/>
  <c r="W112" i="2"/>
  <c r="W111" i="2"/>
  <c r="W110" i="2"/>
  <c r="Y112" i="2"/>
  <c r="Y111" i="2"/>
  <c r="Y110" i="2"/>
  <c r="AI98" i="2"/>
  <c r="AI97" i="2"/>
  <c r="AI96" i="2"/>
  <c r="AI95" i="2"/>
  <c r="AE98" i="2"/>
  <c r="AE97" i="2"/>
  <c r="AE96" i="2"/>
  <c r="AE95" i="2"/>
  <c r="AA98" i="2"/>
  <c r="AA97" i="2"/>
  <c r="AA96" i="2"/>
  <c r="Y96" i="2"/>
  <c r="Y97" i="2"/>
  <c r="Y98" i="2"/>
  <c r="Y95" i="2"/>
  <c r="W98" i="2"/>
  <c r="W97" i="2"/>
  <c r="W96" i="2"/>
  <c r="Y58" i="2"/>
  <c r="Y57" i="2"/>
  <c r="Y56" i="2"/>
  <c r="AI58" i="2"/>
  <c r="AI57" i="2"/>
  <c r="AI56" i="2"/>
  <c r="AE58" i="2"/>
  <c r="AE57" i="2"/>
  <c r="AE56" i="2"/>
  <c r="AA58" i="2"/>
  <c r="AA57" i="2"/>
  <c r="AA56" i="2"/>
  <c r="W58" i="2"/>
  <c r="W57" i="2"/>
  <c r="W56" i="2"/>
  <c r="AA141" i="2" l="1"/>
  <c r="Y141" i="2"/>
  <c r="Y142" i="2"/>
  <c r="AA95" i="2" l="1"/>
  <c r="W95" i="2"/>
  <c r="AI174" i="2"/>
  <c r="AI172" i="2"/>
  <c r="AI173" i="2"/>
  <c r="AE174" i="2"/>
  <c r="AE172" i="2"/>
  <c r="AE173" i="2"/>
  <c r="AA174" i="2"/>
  <c r="AA172" i="2"/>
  <c r="AA173" i="2"/>
  <c r="Y174" i="2"/>
  <c r="Y173" i="2"/>
  <c r="W174" i="2"/>
  <c r="W172" i="2"/>
  <c r="W173" i="2"/>
  <c r="Y172" i="2"/>
  <c r="Y189" i="2"/>
  <c r="Y190" i="2"/>
  <c r="Y191" i="2"/>
  <c r="Y184" i="2" l="1"/>
  <c r="Y185" i="2"/>
  <c r="Y186" i="2"/>
  <c r="Y187" i="2"/>
  <c r="Y183" i="2"/>
  <c r="Y182" i="2"/>
  <c r="Y181" i="2"/>
  <c r="Y178" i="2"/>
  <c r="Y179" i="2"/>
  <c r="Y177" i="2"/>
  <c r="Y176" i="2"/>
  <c r="Y167" i="2"/>
  <c r="Y168" i="2"/>
  <c r="Y169" i="2"/>
  <c r="Y170" i="2"/>
  <c r="Y171" i="2"/>
  <c r="Y166" i="2"/>
  <c r="Y159" i="2"/>
  <c r="Y160" i="2"/>
  <c r="Y161" i="2"/>
  <c r="Y162" i="2"/>
  <c r="Y163" i="2"/>
  <c r="Y164" i="2"/>
  <c r="Y158" i="2"/>
  <c r="Y154" i="2"/>
  <c r="Y152" i="2"/>
  <c r="W152" i="2"/>
  <c r="Y150" i="2"/>
  <c r="Y148" i="2"/>
  <c r="Y147" i="2"/>
  <c r="Y132" i="2"/>
  <c r="Y133" i="2"/>
  <c r="Y134" i="2"/>
  <c r="Y135" i="2"/>
  <c r="Y131" i="2"/>
  <c r="Y121" i="2"/>
  <c r="Y120" i="2"/>
  <c r="Y109" i="2"/>
  <c r="Y65" i="2"/>
  <c r="AA152" i="2"/>
  <c r="AE152" i="2"/>
  <c r="AI152" i="2"/>
  <c r="W150" i="2"/>
  <c r="AA150" i="2"/>
  <c r="AE150" i="2"/>
  <c r="AI150" i="2"/>
  <c r="AI148" i="2"/>
  <c r="AE148" i="2"/>
  <c r="AA148" i="2"/>
  <c r="W148" i="2"/>
  <c r="AA147" i="2"/>
  <c r="AE147" i="2"/>
  <c r="AI147" i="2"/>
  <c r="W147" i="2"/>
  <c r="Y104" i="2" l="1"/>
  <c r="Y105" i="2"/>
  <c r="Y106" i="2"/>
  <c r="Y107" i="2"/>
  <c r="Y100" i="2"/>
  <c r="Y92" i="2"/>
  <c r="Y93" i="2"/>
  <c r="Y84" i="2"/>
  <c r="Y86" i="2"/>
  <c r="Y87" i="2"/>
  <c r="Y89" i="2"/>
  <c r="Y90" i="2"/>
  <c r="Y76" i="2"/>
  <c r="Y78" i="2"/>
  <c r="Y79" i="2"/>
  <c r="Y81" i="2"/>
  <c r="Y82" i="2"/>
  <c r="Y75" i="2"/>
  <c r="Y68" i="2"/>
  <c r="Y69" i="2"/>
  <c r="Y70" i="2"/>
  <c r="Y71" i="2"/>
  <c r="Y67" i="2"/>
  <c r="Y64" i="2"/>
  <c r="Y61" i="2"/>
  <c r="Y62" i="2"/>
  <c r="Y60" i="2"/>
  <c r="Y52" i="2"/>
  <c r="Y53" i="2"/>
  <c r="Y54" i="2"/>
  <c r="Y55" i="2"/>
  <c r="Y45" i="2"/>
  <c r="Y46" i="2"/>
  <c r="Y47" i="2"/>
  <c r="Y48" i="2"/>
  <c r="Y49" i="2"/>
  <c r="Y50" i="2"/>
  <c r="Y51" i="2"/>
  <c r="Y44" i="2"/>
  <c r="Y41" i="2"/>
  <c r="Y42" i="2"/>
  <c r="Y40" i="2"/>
  <c r="Y33" i="2"/>
  <c r="Y34" i="2"/>
  <c r="Y35" i="2"/>
  <c r="Y36" i="2"/>
  <c r="Y27" i="2"/>
  <c r="Y28" i="2"/>
  <c r="Y29" i="2"/>
  <c r="Y30" i="2"/>
  <c r="Y31" i="2"/>
  <c r="Y32" i="2"/>
  <c r="Y18" i="2"/>
  <c r="Y19" i="2"/>
  <c r="Y20" i="2"/>
  <c r="Y21" i="2"/>
  <c r="Y22" i="2"/>
  <c r="Y23" i="2"/>
  <c r="Y24" i="2"/>
  <c r="Y25" i="2"/>
  <c r="Y26" i="2"/>
  <c r="Y14" i="2"/>
  <c r="Y15" i="2"/>
  <c r="Y16" i="2"/>
  <c r="Y17" i="2"/>
  <c r="Y13" i="2"/>
  <c r="Y12" i="2"/>
  <c r="W191" i="2" l="1"/>
  <c r="AA191" i="2"/>
  <c r="AE191" i="2"/>
  <c r="AI191" i="2"/>
  <c r="W190" i="2"/>
  <c r="AA190" i="2"/>
  <c r="AE190" i="2"/>
  <c r="AI190" i="2"/>
  <c r="W189" i="2"/>
  <c r="AA189" i="2"/>
  <c r="AE189" i="2"/>
  <c r="AI189" i="2"/>
  <c r="W187" i="2"/>
  <c r="AA187" i="2"/>
  <c r="AE187" i="2"/>
  <c r="AI187" i="2"/>
  <c r="W186" i="2"/>
  <c r="AA186" i="2"/>
  <c r="AE186" i="2"/>
  <c r="AI186" i="2"/>
  <c r="W185" i="2"/>
  <c r="AA185" i="2"/>
  <c r="AE185" i="2"/>
  <c r="AI185" i="2"/>
  <c r="W184" i="2"/>
  <c r="AA184" i="2"/>
  <c r="AE184" i="2"/>
  <c r="AI184" i="2"/>
  <c r="W183" i="2"/>
  <c r="AA183" i="2"/>
  <c r="AE183" i="2"/>
  <c r="AI183" i="2"/>
  <c r="W182" i="2"/>
  <c r="AA182" i="2"/>
  <c r="AE182" i="2"/>
  <c r="AI182" i="2"/>
  <c r="W181" i="2"/>
  <c r="AA181" i="2"/>
  <c r="AE181" i="2"/>
  <c r="AI181" i="2"/>
  <c r="W179" i="2"/>
  <c r="AA179" i="2"/>
  <c r="AE179" i="2"/>
  <c r="AI179" i="2"/>
  <c r="W178" i="2"/>
  <c r="AA178" i="2"/>
  <c r="AE178" i="2"/>
  <c r="AI178" i="2"/>
  <c r="W177" i="2"/>
  <c r="AA177" i="2"/>
  <c r="AE177" i="2"/>
  <c r="AI177" i="2"/>
  <c r="W176" i="2"/>
  <c r="AA176" i="2"/>
  <c r="AE176" i="2"/>
  <c r="AI176" i="2"/>
  <c r="W171" i="2"/>
  <c r="AA171" i="2"/>
  <c r="AE171" i="2"/>
  <c r="AI171" i="2"/>
  <c r="W170" i="2"/>
  <c r="AA170" i="2"/>
  <c r="AE170" i="2"/>
  <c r="AI170" i="2"/>
  <c r="W169" i="2"/>
  <c r="AA169" i="2"/>
  <c r="AE169" i="2"/>
  <c r="AI169" i="2"/>
  <c r="W168" i="2"/>
  <c r="AA168" i="2"/>
  <c r="AE168" i="2"/>
  <c r="AI168" i="2"/>
  <c r="W167" i="2"/>
  <c r="AA167" i="2"/>
  <c r="AE167" i="2"/>
  <c r="AI167" i="2"/>
  <c r="W166" i="2"/>
  <c r="AA166" i="2"/>
  <c r="AE166" i="2"/>
  <c r="AI166" i="2"/>
  <c r="W164" i="2"/>
  <c r="AA164" i="2"/>
  <c r="AE164" i="2"/>
  <c r="AI164" i="2"/>
  <c r="W163" i="2"/>
  <c r="AA163" i="2"/>
  <c r="AE163" i="2"/>
  <c r="AI163" i="2"/>
  <c r="W162" i="2"/>
  <c r="AA162" i="2"/>
  <c r="AE162" i="2"/>
  <c r="AI162" i="2"/>
  <c r="W161" i="2"/>
  <c r="W160" i="2"/>
  <c r="AA161" i="2"/>
  <c r="AE161" i="2"/>
  <c r="AI161" i="2"/>
  <c r="AA160" i="2"/>
  <c r="AE160" i="2"/>
  <c r="AI160" i="2"/>
  <c r="W159" i="2"/>
  <c r="AA159" i="2"/>
  <c r="AE159" i="2"/>
  <c r="AI159" i="2"/>
  <c r="W158" i="2"/>
  <c r="AA158" i="2"/>
  <c r="AE158" i="2"/>
  <c r="AI158" i="2"/>
  <c r="W154" i="2"/>
  <c r="AA154" i="2"/>
  <c r="AE154" i="2"/>
  <c r="AI154" i="2"/>
  <c r="W145" i="2" l="1"/>
  <c r="AA145" i="2"/>
  <c r="AE145" i="2"/>
  <c r="AI145" i="2"/>
  <c r="W144" i="2"/>
  <c r="AA144" i="2"/>
  <c r="AE144" i="2"/>
  <c r="AI144" i="2"/>
  <c r="W142" i="2" l="1"/>
  <c r="AA142" i="2"/>
  <c r="AE142" i="2"/>
  <c r="AI142" i="2"/>
  <c r="AI141" i="2"/>
  <c r="AE141" i="2"/>
  <c r="W141" i="2"/>
  <c r="W135" i="2"/>
  <c r="AA135" i="2"/>
  <c r="AE135" i="2"/>
  <c r="AI135" i="2"/>
  <c r="W134" i="2"/>
  <c r="AA134" i="2"/>
  <c r="AE134" i="2"/>
  <c r="AI134" i="2"/>
  <c r="W133" i="2"/>
  <c r="AA133" i="2"/>
  <c r="AE133" i="2"/>
  <c r="AI133" i="2"/>
  <c r="W132" i="2"/>
  <c r="AA132" i="2"/>
  <c r="AE132" i="2"/>
  <c r="AI132" i="2"/>
  <c r="W131" i="2"/>
  <c r="AA131" i="2"/>
  <c r="AE131" i="2"/>
  <c r="AI131" i="2"/>
  <c r="W127" i="2"/>
  <c r="AA127" i="2"/>
  <c r="AE127" i="2"/>
  <c r="AI127" i="2"/>
  <c r="W126" i="2"/>
  <c r="AA126" i="2"/>
  <c r="AE126" i="2"/>
  <c r="AI126" i="2"/>
  <c r="W121" i="2"/>
  <c r="AE121" i="2"/>
  <c r="AI121" i="2"/>
  <c r="W120" i="2"/>
  <c r="AE120" i="2"/>
  <c r="AI120" i="2"/>
  <c r="W118" i="2"/>
  <c r="AA118" i="2"/>
  <c r="AE118" i="2"/>
  <c r="AI118" i="2"/>
  <c r="W117" i="2"/>
  <c r="AA117" i="2"/>
  <c r="AE117" i="2"/>
  <c r="AI117" i="2"/>
  <c r="W116" i="2"/>
  <c r="AA116" i="2"/>
  <c r="AE116" i="2"/>
  <c r="AI116" i="2"/>
  <c r="W115" i="2"/>
  <c r="AA115" i="2"/>
  <c r="AE115" i="2"/>
  <c r="AI115" i="2"/>
  <c r="AI114" i="2"/>
  <c r="AE114" i="2"/>
  <c r="AA114" i="2"/>
  <c r="W114" i="2"/>
  <c r="W109" i="2" l="1"/>
  <c r="AA109" i="2"/>
  <c r="AI109" i="2"/>
  <c r="AI106" i="2"/>
  <c r="AI105" i="2"/>
  <c r="AI107" i="2"/>
  <c r="AI104" i="2"/>
  <c r="AE107" i="2"/>
  <c r="AE106" i="2"/>
  <c r="AE105" i="2"/>
  <c r="AE104" i="2"/>
  <c r="AA106" i="2"/>
  <c r="AA105" i="2"/>
  <c r="AA107" i="2"/>
  <c r="AA104" i="2"/>
  <c r="W107" i="2"/>
  <c r="AI100" i="2"/>
  <c r="AE100" i="2"/>
  <c r="AA100" i="2"/>
  <c r="W106" i="2"/>
  <c r="W105" i="2"/>
  <c r="W104" i="2"/>
  <c r="W100" i="2"/>
  <c r="AI90" i="2" l="1"/>
  <c r="AE90" i="2"/>
  <c r="AA90" i="2"/>
  <c r="W90" i="2"/>
  <c r="AI87" i="2"/>
  <c r="AE87" i="2"/>
  <c r="AA87" i="2"/>
  <c r="W87" i="2"/>
  <c r="W93" i="2"/>
  <c r="AA93" i="2"/>
  <c r="AE93" i="2"/>
  <c r="AI93" i="2"/>
  <c r="W92" i="2"/>
  <c r="AA92" i="2"/>
  <c r="AE92" i="2"/>
  <c r="AI92" i="2"/>
  <c r="W89" i="2"/>
  <c r="AA89" i="2"/>
  <c r="AE89" i="2"/>
  <c r="AI89" i="2"/>
  <c r="W86" i="2"/>
  <c r="AA86" i="2"/>
  <c r="AE86" i="2"/>
  <c r="AI86" i="2"/>
  <c r="W84" i="2"/>
  <c r="AA84" i="2"/>
  <c r="AE84" i="2"/>
  <c r="AI84" i="2"/>
  <c r="W82" i="2"/>
  <c r="AA82" i="2"/>
  <c r="AE82" i="2"/>
  <c r="AE81" i="2"/>
  <c r="AI82" i="2"/>
  <c r="W81" i="2"/>
  <c r="AA81" i="2"/>
  <c r="AI81" i="2"/>
  <c r="W79" i="2"/>
  <c r="AA79" i="2"/>
  <c r="AE79" i="2"/>
  <c r="AI79" i="2"/>
  <c r="W78" i="2"/>
  <c r="AA78" i="2"/>
  <c r="AE78" i="2"/>
  <c r="AI78" i="2"/>
  <c r="W76" i="2"/>
  <c r="AA76" i="2"/>
  <c r="AE76" i="2"/>
  <c r="AI76" i="2"/>
  <c r="AI75" i="2"/>
  <c r="AE75" i="2"/>
  <c r="AA75" i="2"/>
  <c r="W75" i="2"/>
  <c r="W62" i="2"/>
  <c r="AA62" i="2"/>
  <c r="AE62" i="2"/>
  <c r="AE61" i="2"/>
  <c r="AI62" i="2"/>
  <c r="W61" i="2"/>
  <c r="AA61" i="2"/>
  <c r="AA60" i="2"/>
  <c r="AI61" i="2"/>
  <c r="W60" i="2"/>
  <c r="AE60" i="2"/>
  <c r="AI60" i="2"/>
  <c r="W71" i="2"/>
  <c r="AA71" i="2"/>
  <c r="AE71" i="2"/>
  <c r="AI71" i="2"/>
  <c r="W70" i="2"/>
  <c r="AA70" i="2"/>
  <c r="AE70" i="2"/>
  <c r="AI70" i="2"/>
  <c r="AI69" i="2"/>
  <c r="W69" i="2"/>
  <c r="AA69" i="2"/>
  <c r="AE69" i="2"/>
  <c r="W68" i="2"/>
  <c r="AA68" i="2"/>
  <c r="AE68" i="2"/>
  <c r="AI68" i="2"/>
  <c r="AI67" i="2"/>
  <c r="AE67" i="2"/>
  <c r="AA67" i="2"/>
  <c r="W67" i="2"/>
  <c r="W65" i="2"/>
  <c r="AA65" i="2"/>
  <c r="AE65" i="2"/>
  <c r="AE64" i="2"/>
  <c r="AI65" i="2"/>
  <c r="AI64" i="2"/>
  <c r="AA64" i="2"/>
  <c r="W64" i="2"/>
  <c r="AI55" i="2"/>
  <c r="AE55" i="2"/>
  <c r="AA55" i="2"/>
  <c r="AA54" i="2"/>
  <c r="W55" i="2"/>
  <c r="AI54" i="2"/>
  <c r="AE54" i="2"/>
  <c r="W54" i="2"/>
  <c r="W53" i="2"/>
  <c r="AA53" i="2"/>
  <c r="AE53" i="2"/>
  <c r="AI53" i="2"/>
  <c r="AI52" i="2"/>
  <c r="AE52" i="2"/>
  <c r="AA52" i="2"/>
  <c r="W52" i="2"/>
  <c r="W51" i="2"/>
  <c r="AE51" i="2"/>
  <c r="AA51" i="2"/>
  <c r="AI50" i="2"/>
  <c r="AA50" i="2"/>
  <c r="AI49" i="2"/>
  <c r="AE49" i="2"/>
  <c r="AA49" i="2"/>
  <c r="W49" i="2"/>
  <c r="AI51" i="2"/>
  <c r="AE50" i="2"/>
  <c r="W50" i="2"/>
  <c r="AI47" i="2"/>
  <c r="AE47" i="2"/>
  <c r="AI48" i="2"/>
  <c r="AE48" i="2"/>
  <c r="AA48" i="2"/>
  <c r="W48" i="2"/>
  <c r="W47" i="2"/>
  <c r="AA47" i="2"/>
  <c r="W46" i="2"/>
  <c r="W45" i="2"/>
  <c r="AA46" i="2"/>
  <c r="AE46" i="2"/>
  <c r="AI46" i="2"/>
  <c r="AA45" i="2"/>
  <c r="AE45" i="2"/>
  <c r="AE44" i="2"/>
  <c r="AI45" i="2"/>
  <c r="AI44" i="2"/>
  <c r="AA44" i="2"/>
  <c r="W44" i="2"/>
  <c r="AI42" i="2"/>
  <c r="AI41" i="2"/>
  <c r="AE42" i="2"/>
  <c r="AA42" i="2"/>
  <c r="W42" i="2"/>
  <c r="AE41" i="2"/>
  <c r="AE40" i="2"/>
  <c r="AA41" i="2"/>
  <c r="W41" i="2"/>
  <c r="W40" i="2"/>
  <c r="AI40" i="2"/>
  <c r="AA40" i="2"/>
  <c r="AI17" i="2"/>
  <c r="AE17" i="2"/>
  <c r="AA17" i="2"/>
  <c r="W1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6" i="2"/>
  <c r="AI15" i="2"/>
  <c r="AI14" i="2"/>
  <c r="AI13" i="2"/>
  <c r="AI12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6" i="2"/>
  <c r="AE15" i="2"/>
  <c r="AE14" i="2"/>
  <c r="AE13" i="2"/>
  <c r="AE12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6" i="2"/>
  <c r="W15" i="2"/>
  <c r="W14" i="2"/>
  <c r="W13" i="2"/>
  <c r="W12" i="2"/>
  <c r="Z84" i="4" l="1"/>
  <c r="X84" i="4"/>
  <c r="V84" i="4"/>
  <c r="R84" i="4"/>
  <c r="N84" i="4"/>
  <c r="Z82" i="4"/>
  <c r="X82" i="4"/>
  <c r="V82" i="4"/>
  <c r="T82" i="4"/>
  <c r="R82" i="4"/>
  <c r="P82" i="4"/>
  <c r="N82" i="4"/>
  <c r="Z81" i="4"/>
  <c r="X81" i="4"/>
  <c r="V81" i="4"/>
  <c r="T81" i="4"/>
  <c r="R81" i="4"/>
  <c r="P81" i="4"/>
  <c r="N81" i="4"/>
  <c r="Z80" i="4"/>
  <c r="X80" i="4"/>
  <c r="V80" i="4"/>
  <c r="T80" i="4"/>
  <c r="R80" i="4"/>
  <c r="P80" i="4"/>
  <c r="N80" i="4"/>
  <c r="Z79" i="4"/>
  <c r="X79" i="4"/>
  <c r="V79" i="4"/>
  <c r="T79" i="4"/>
  <c r="R79" i="4"/>
  <c r="P79" i="4"/>
  <c r="N79" i="4"/>
  <c r="Z77" i="4"/>
  <c r="X77" i="4"/>
  <c r="V77" i="4"/>
  <c r="T77" i="4"/>
  <c r="R77" i="4"/>
  <c r="P77" i="4"/>
  <c r="N77" i="4"/>
  <c r="Z76" i="4"/>
  <c r="X76" i="4"/>
  <c r="V76" i="4"/>
  <c r="T76" i="4"/>
  <c r="R76" i="4"/>
  <c r="P76" i="4"/>
  <c r="N76" i="4"/>
  <c r="Z75" i="4"/>
  <c r="X75" i="4"/>
  <c r="V75" i="4"/>
  <c r="T75" i="4"/>
  <c r="R75" i="4"/>
  <c r="P75" i="4"/>
  <c r="N75" i="4"/>
  <c r="Z74" i="4"/>
  <c r="X74" i="4"/>
  <c r="V74" i="4"/>
  <c r="T74" i="4"/>
  <c r="R74" i="4"/>
  <c r="P74" i="4"/>
  <c r="N74" i="4"/>
  <c r="Z73" i="4"/>
  <c r="X73" i="4"/>
  <c r="V73" i="4"/>
  <c r="T73" i="4"/>
  <c r="R73" i="4"/>
  <c r="P73" i="4"/>
  <c r="N73" i="4"/>
  <c r="Z72" i="4"/>
  <c r="X72" i="4"/>
  <c r="V72" i="4"/>
  <c r="R72" i="4"/>
  <c r="N72" i="4"/>
  <c r="Z71" i="4"/>
  <c r="X71" i="4"/>
  <c r="V71" i="4"/>
  <c r="R71" i="4"/>
  <c r="N71" i="4"/>
  <c r="Z70" i="4"/>
  <c r="X70" i="4"/>
  <c r="V70" i="4"/>
  <c r="T70" i="4"/>
  <c r="R70" i="4"/>
  <c r="P70" i="4"/>
  <c r="N70" i="4"/>
  <c r="Z69" i="4"/>
  <c r="X69" i="4"/>
  <c r="V69" i="4"/>
  <c r="R69" i="4"/>
  <c r="N69" i="4"/>
  <c r="Z68" i="4"/>
  <c r="X68" i="4"/>
  <c r="V68" i="4"/>
  <c r="T68" i="4"/>
  <c r="R68" i="4"/>
  <c r="P68" i="4"/>
  <c r="N68" i="4"/>
  <c r="Z67" i="4"/>
  <c r="X67" i="4"/>
  <c r="V67" i="4"/>
  <c r="R67" i="4"/>
  <c r="N67" i="4"/>
  <c r="Z66" i="4"/>
  <c r="X66" i="4"/>
  <c r="V66" i="4"/>
  <c r="T66" i="4"/>
  <c r="R66" i="4"/>
  <c r="N66" i="4"/>
  <c r="Z65" i="4"/>
  <c r="X65" i="4"/>
  <c r="V65" i="4"/>
  <c r="T65" i="4"/>
  <c r="R65" i="4"/>
  <c r="P65" i="4"/>
  <c r="N65" i="4"/>
  <c r="Z64" i="4"/>
  <c r="X64" i="4"/>
  <c r="V64" i="4"/>
  <c r="T64" i="4"/>
  <c r="R64" i="4"/>
  <c r="P64" i="4"/>
  <c r="N64" i="4"/>
  <c r="Z63" i="4"/>
  <c r="X63" i="4"/>
  <c r="V63" i="4"/>
  <c r="R63" i="4"/>
  <c r="P63" i="4"/>
  <c r="N63" i="4"/>
  <c r="Z62" i="4"/>
  <c r="X62" i="4"/>
  <c r="V62" i="4"/>
  <c r="T62" i="4"/>
  <c r="R62" i="4"/>
  <c r="P62" i="4"/>
  <c r="N62" i="4"/>
  <c r="Z61" i="4"/>
  <c r="X61" i="4"/>
  <c r="V61" i="4"/>
  <c r="R61" i="4"/>
  <c r="P61" i="4"/>
  <c r="N61" i="4"/>
  <c r="Z60" i="4"/>
  <c r="X60" i="4"/>
  <c r="V60" i="4"/>
  <c r="T60" i="4"/>
  <c r="R60" i="4"/>
  <c r="P60" i="4"/>
  <c r="N60" i="4"/>
  <c r="Z59" i="4"/>
  <c r="X59" i="4"/>
  <c r="V59" i="4"/>
  <c r="T59" i="4"/>
  <c r="R59" i="4"/>
  <c r="P59" i="4"/>
  <c r="N59" i="4"/>
  <c r="Z58" i="4"/>
  <c r="X58" i="4"/>
  <c r="V58" i="4"/>
  <c r="T58" i="4"/>
  <c r="R58" i="4"/>
  <c r="P58" i="4"/>
  <c r="N58" i="4"/>
  <c r="Z57" i="4"/>
  <c r="X57" i="4"/>
  <c r="V57" i="4"/>
  <c r="R57" i="4"/>
  <c r="P57" i="4"/>
  <c r="N57" i="4"/>
  <c r="Z56" i="4"/>
  <c r="X56" i="4"/>
  <c r="V56" i="4"/>
  <c r="R56" i="4"/>
  <c r="P56" i="4"/>
  <c r="N56" i="4"/>
  <c r="Z55" i="4"/>
  <c r="X55" i="4"/>
  <c r="V55" i="4"/>
  <c r="R55" i="4"/>
  <c r="P55" i="4"/>
  <c r="N55" i="4"/>
  <c r="Z54" i="4"/>
  <c r="X54" i="4"/>
  <c r="V54" i="4"/>
  <c r="R54" i="4"/>
  <c r="P54" i="4"/>
  <c r="N54" i="4"/>
  <c r="Z53" i="4"/>
  <c r="X53" i="4"/>
  <c r="V53" i="4"/>
  <c r="T53" i="4"/>
  <c r="R53" i="4"/>
  <c r="P53" i="4"/>
  <c r="N53" i="4"/>
  <c r="Z52" i="4"/>
  <c r="X52" i="4"/>
  <c r="V52" i="4"/>
  <c r="T52" i="4"/>
  <c r="R52" i="4"/>
  <c r="P52" i="4"/>
  <c r="N52" i="4"/>
  <c r="Z51" i="4"/>
  <c r="X51" i="4"/>
  <c r="V51" i="4"/>
  <c r="T51" i="4"/>
  <c r="R51" i="4"/>
  <c r="P51" i="4"/>
  <c r="N51" i="4"/>
  <c r="Z49" i="4"/>
  <c r="X49" i="4"/>
  <c r="V49" i="4"/>
  <c r="T49" i="4"/>
  <c r="R49" i="4"/>
  <c r="P49" i="4"/>
  <c r="N49" i="4"/>
  <c r="Z48" i="4"/>
  <c r="X48" i="4"/>
  <c r="V48" i="4"/>
  <c r="T48" i="4"/>
  <c r="R48" i="4"/>
  <c r="P48" i="4"/>
  <c r="N48" i="4"/>
  <c r="Z47" i="4"/>
  <c r="X47" i="4"/>
  <c r="V47" i="4"/>
  <c r="T47" i="4"/>
  <c r="R47" i="4"/>
  <c r="P47" i="4"/>
  <c r="N47" i="4"/>
  <c r="Z46" i="4"/>
  <c r="X46" i="4"/>
  <c r="V46" i="4"/>
  <c r="T46" i="4"/>
  <c r="R46" i="4"/>
  <c r="P46" i="4"/>
  <c r="N46" i="4"/>
  <c r="Z45" i="4"/>
  <c r="X45" i="4"/>
  <c r="V45" i="4"/>
  <c r="T45" i="4"/>
  <c r="R45" i="4"/>
  <c r="P45" i="4"/>
  <c r="N45" i="4"/>
  <c r="Z44" i="4"/>
  <c r="X44" i="4"/>
  <c r="V44" i="4"/>
  <c r="T44" i="4"/>
  <c r="R44" i="4"/>
  <c r="P44" i="4"/>
  <c r="N44" i="4"/>
  <c r="Z43" i="4"/>
  <c r="X43" i="4"/>
  <c r="V43" i="4"/>
  <c r="T43" i="4"/>
  <c r="R43" i="4"/>
  <c r="P43" i="4"/>
  <c r="N43" i="4"/>
  <c r="Z42" i="4"/>
  <c r="X42" i="4"/>
  <c r="V42" i="4"/>
  <c r="R42" i="4"/>
  <c r="P42" i="4"/>
  <c r="N42" i="4"/>
  <c r="Z41" i="4"/>
  <c r="X41" i="4"/>
  <c r="V41" i="4"/>
  <c r="R41" i="4"/>
  <c r="P41" i="4"/>
  <c r="N41" i="4"/>
  <c r="Z40" i="4"/>
  <c r="X40" i="4"/>
  <c r="V40" i="4"/>
  <c r="T40" i="4"/>
  <c r="R40" i="4"/>
  <c r="P40" i="4"/>
  <c r="N40" i="4"/>
  <c r="Z39" i="4"/>
  <c r="X39" i="4"/>
  <c r="V39" i="4"/>
  <c r="T39" i="4"/>
  <c r="R39" i="4"/>
  <c r="P39" i="4"/>
  <c r="N39" i="4"/>
  <c r="Z38" i="4"/>
  <c r="X38" i="4"/>
  <c r="V38" i="4"/>
  <c r="T38" i="4"/>
  <c r="R38" i="4"/>
  <c r="P38" i="4"/>
  <c r="N38" i="4"/>
  <c r="Z37" i="4"/>
  <c r="X37" i="4"/>
  <c r="V37" i="4"/>
  <c r="T37" i="4"/>
  <c r="R37" i="4"/>
  <c r="P37" i="4"/>
  <c r="N37" i="4"/>
  <c r="Z29" i="4"/>
  <c r="X29" i="4"/>
  <c r="V29" i="4"/>
  <c r="T29" i="4"/>
  <c r="R29" i="4"/>
  <c r="P29" i="4"/>
  <c r="N29" i="4"/>
  <c r="Z27" i="4"/>
  <c r="X27" i="4"/>
  <c r="V27" i="4"/>
  <c r="T27" i="4"/>
  <c r="R27" i="4"/>
  <c r="P27" i="4"/>
  <c r="N27" i="4"/>
  <c r="Z26" i="4"/>
  <c r="X26" i="4"/>
  <c r="V26" i="4"/>
  <c r="T26" i="4"/>
  <c r="R26" i="4"/>
  <c r="P26" i="4"/>
  <c r="N26" i="4"/>
  <c r="Z24" i="4"/>
  <c r="X24" i="4"/>
  <c r="V24" i="4"/>
  <c r="T24" i="4"/>
  <c r="R24" i="4"/>
  <c r="P24" i="4"/>
  <c r="N24" i="4"/>
  <c r="Z23" i="4"/>
  <c r="X23" i="4"/>
  <c r="V23" i="4"/>
  <c r="T23" i="4"/>
  <c r="R23" i="4"/>
  <c r="P23" i="4"/>
  <c r="N23" i="4"/>
  <c r="Z21" i="4"/>
  <c r="X21" i="4"/>
  <c r="V21" i="4"/>
  <c r="T21" i="4"/>
  <c r="R21" i="4"/>
  <c r="P21" i="4"/>
  <c r="N21" i="4"/>
  <c r="Z19" i="4"/>
  <c r="X19" i="4"/>
  <c r="V19" i="4"/>
  <c r="T19" i="4"/>
  <c r="R19" i="4"/>
  <c r="P19" i="4"/>
  <c r="N19" i="4"/>
  <c r="Z17" i="4"/>
  <c r="X17" i="4"/>
  <c r="V17" i="4"/>
  <c r="T17" i="4"/>
  <c r="R17" i="4"/>
  <c r="P17" i="4"/>
  <c r="N17" i="4"/>
  <c r="Z15" i="4"/>
  <c r="X15" i="4"/>
  <c r="V15" i="4"/>
  <c r="T15" i="4"/>
  <c r="R15" i="4"/>
  <c r="P15" i="4"/>
  <c r="N15" i="4"/>
  <c r="Z13" i="4"/>
  <c r="X13" i="4"/>
  <c r="V13" i="4"/>
  <c r="T13" i="4"/>
  <c r="R13" i="4"/>
  <c r="P13" i="4"/>
  <c r="N13" i="4"/>
  <c r="Z12" i="4"/>
  <c r="X12" i="4"/>
  <c r="V12" i="4"/>
  <c r="R12" i="4"/>
  <c r="P12" i="4"/>
  <c r="N12" i="4"/>
  <c r="Z11" i="4"/>
  <c r="X11" i="4"/>
  <c r="V11" i="4"/>
  <c r="T11" i="4"/>
  <c r="R11" i="4"/>
  <c r="P11" i="4"/>
  <c r="N11" i="4"/>
  <c r="Z10" i="4"/>
  <c r="X10" i="4"/>
  <c r="V10" i="4"/>
  <c r="T10" i="4"/>
  <c r="R10" i="4"/>
  <c r="P10" i="4"/>
  <c r="N10" i="4"/>
  <c r="Z9" i="4"/>
  <c r="X9" i="4"/>
  <c r="V9" i="4"/>
  <c r="T9" i="4"/>
  <c r="R9" i="4"/>
  <c r="P9" i="4"/>
  <c r="N9" i="4"/>
  <c r="Z8" i="4"/>
  <c r="X8" i="4"/>
  <c r="V8" i="4"/>
  <c r="T8" i="4"/>
  <c r="R8" i="4"/>
  <c r="P8" i="4"/>
  <c r="N8" i="4"/>
  <c r="Z7" i="4"/>
  <c r="X7" i="4"/>
  <c r="V7" i="4"/>
  <c r="T7" i="4"/>
  <c r="R7" i="4"/>
  <c r="P7" i="4"/>
  <c r="N7" i="4"/>
  <c r="Z6" i="4"/>
  <c r="X6" i="4"/>
  <c r="V6" i="4"/>
  <c r="T6" i="4"/>
  <c r="R6" i="4"/>
  <c r="P6" i="4"/>
  <c r="N6" i="4"/>
  <c r="Z5" i="4"/>
  <c r="X5" i="4"/>
  <c r="V5" i="4"/>
  <c r="T5" i="4"/>
  <c r="R5" i="4"/>
  <c r="P5" i="4"/>
  <c r="N5" i="4"/>
  <c r="Z4" i="4"/>
  <c r="X4" i="4"/>
  <c r="V4" i="4"/>
  <c r="T4" i="4"/>
  <c r="R4" i="4"/>
  <c r="P4" i="4"/>
  <c r="N4" i="4"/>
  <c r="P66" i="4"/>
  <c r="P69" i="4"/>
  <c r="P72" i="4"/>
  <c r="T84" i="4"/>
  <c r="P84" i="4"/>
  <c r="P71" i="4"/>
  <c r="P67" i="4"/>
</calcChain>
</file>

<file path=xl/comments1.xml><?xml version="1.0" encoding="utf-8"?>
<comments xmlns="http://schemas.openxmlformats.org/spreadsheetml/2006/main">
  <authors>
    <author>GPC</author>
  </authors>
  <commentList>
    <comment ref="D12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M3" authorId="0">
      <text>
        <r>
          <rPr>
            <sz val="10"/>
            <rFont val="Arial"/>
            <family val="2"/>
          </rPr>
          <t xml:space="preserve">Meta Programada para el trimestre
</t>
        </r>
      </text>
    </comment>
    <comment ref="N3" authorId="0">
      <text>
        <r>
          <rPr>
            <sz val="10"/>
            <rFont val="Arial"/>
            <family val="2"/>
          </rPr>
          <t xml:space="preserve">Porcentaje de la Meta Anual
</t>
        </r>
      </text>
    </comment>
    <comment ref="O3" authorId="0">
      <text>
        <r>
          <rPr>
            <sz val="10"/>
            <rFont val="Arial"/>
            <family val="2"/>
          </rPr>
          <t xml:space="preserve">Logro comprobado del trimestre
</t>
        </r>
      </text>
    </comment>
    <comment ref="P3" authorId="0">
      <text>
        <r>
          <rPr>
            <sz val="10"/>
            <rFont val="Arial"/>
            <family val="2"/>
          </rPr>
          <t xml:space="preserve">Porcentaje de Logro de la Meta del trimestre
</t>
        </r>
      </text>
    </comment>
  </commentList>
</comments>
</file>

<file path=xl/sharedStrings.xml><?xml version="1.0" encoding="utf-8"?>
<sst xmlns="http://schemas.openxmlformats.org/spreadsheetml/2006/main" count="2619" uniqueCount="1265">
  <si>
    <t>Eje</t>
  </si>
  <si>
    <t xml:space="preserve">Tema </t>
  </si>
  <si>
    <t xml:space="preserve">Problema 
Central: </t>
  </si>
  <si>
    <t xml:space="preserve">Objetivos 
Estratégicos
(fines) </t>
  </si>
  <si>
    <t>FIN</t>
  </si>
  <si>
    <t>Objetivos específicos 
(propósitos)</t>
  </si>
  <si>
    <t>Componente</t>
  </si>
  <si>
    <t>CveP</t>
  </si>
  <si>
    <t>Programa/Proyecto
(componentes)</t>
  </si>
  <si>
    <t>Acciones</t>
  </si>
  <si>
    <t>Depend/Ejec/Resp</t>
  </si>
  <si>
    <t>Depend/Ejec/2</t>
  </si>
  <si>
    <t>Depend/Ejec/3</t>
  </si>
  <si>
    <t>Línea de base</t>
  </si>
  <si>
    <t>DSPyTM</t>
  </si>
  <si>
    <t xml:space="preserve">Eje 1.  San Francisco Seguro </t>
  </si>
  <si>
    <t>1. Seguridad Pública</t>
  </si>
  <si>
    <t>Alta incidencia delictiva que genera alta percepción de inseguridad.</t>
  </si>
  <si>
    <t>Contribuir a:
Dar mayor seguridad a la población del municipio y sus visitantes
Mediante:
El mejoramiento del cuerpo policial, la disminución de los delitos del orden común y las conductas violentas.
"En San Francisco la violencia se combate con convivencia"</t>
  </si>
  <si>
    <t>Disminución de la percepción de inseguridad</t>
  </si>
  <si>
    <t>Reducción de Robos (casas, vehículos, negocios, personas).</t>
  </si>
  <si>
    <t>Vigilancia operando</t>
  </si>
  <si>
    <t>Programa de Acercamiento a la Ciudadanía</t>
  </si>
  <si>
    <t>1. lncrementar la plantilla operativa de los elementos de Seguridad Pública.</t>
  </si>
  <si>
    <t>Elem actual</t>
  </si>
  <si>
    <t>Elem nec</t>
  </si>
  <si>
    <t>Elem falt</t>
  </si>
  <si>
    <t>2. Eficientar el patrullaje, mejorando la planeación y resectorización de cada una de las unidades operativas.</t>
  </si>
  <si>
    <t>#Px1000H</t>
  </si>
  <si>
    <t>3. Establecer una Campaña de Proximidad Social con la que se pretende el acercamiento de la corporación a la ciudadanía.</t>
  </si>
  <si>
    <t>4. Establecer Jornadas de Prevención focalizadas para fomentar la participación de la ciudadanía para la viviendas, así como la denuncia en la protección de negocios y vivienda, así como una cultura de la denuncia.</t>
  </si>
  <si>
    <t>Disminución de riñas, agresión física y disturbios</t>
  </si>
  <si>
    <t>Programa Prevención del Delito</t>
  </si>
  <si>
    <t>1. Efectuar operativos disuasivos con recorridos aleatorios en los diferentes puntos vulnerables del municipio.</t>
  </si>
  <si>
    <t>Patr actual</t>
  </si>
  <si>
    <t>Patr nec</t>
  </si>
  <si>
    <t>Patr falt</t>
  </si>
  <si>
    <t>Gasto mensual en conbustible por patrulla</t>
  </si>
  <si>
    <t>Erradicar el pandillerismo y esquineros que tengan conductas de riesgo.</t>
  </si>
  <si>
    <t>Espacios de covivencia creados</t>
  </si>
  <si>
    <t>Programa Jóvenes Seguros</t>
  </si>
  <si>
    <t>1. Establecer Jornadas de Prevención del delito específicamente a los jóvenes del municipio, con la participación de la Instancia Municipal de la Juventud.</t>
  </si>
  <si>
    <t>IMJ</t>
  </si>
  <si>
    <t>2. Establecer visitas a las escuelas de Educación Básica y Media Superior para dar a conocer las faltas administrativas y los tipos de delitos por los cuales pueden hacerse acreedores a sanciones de diversa índole.</t>
  </si>
  <si>
    <t>IEA</t>
  </si>
  <si>
    <t>3. Trabajar en coordinación con la Instancia de la Juventud en pláticas sobre la prevención de las adicciones (tabaquismo, alcoholismo y drogadicción).</t>
  </si>
  <si>
    <t>Transformación de los espacios de riesgo a espacios de convivencia.</t>
  </si>
  <si>
    <t>Espacios seguros.</t>
  </si>
  <si>
    <t>1. Trabajar en coordinación con la Instancia de la Mujer, Instancia de la Juventud y Dirección de Desarrollo Social la prevención del delito con la impartición de cursos y talleres.</t>
  </si>
  <si>
    <t>IMM</t>
  </si>
  <si>
    <t>2. Trabajar en coordinación con las Direcciones de Desarrollo Urbano, de Servicios Públicos y Desarrollo Social la atención a la probemática de lotes baldíos, en cuanto a la limpieza, así como el reporte de invasión a viviendas deshabitadas.</t>
  </si>
  <si>
    <t>DDU</t>
  </si>
  <si>
    <t>Comunidad Segura (Protección Civil)</t>
  </si>
  <si>
    <t>1. Capacitación a organizaciones y empresas</t>
  </si>
  <si>
    <t>SAyDGG</t>
  </si>
  <si>
    <t>Dpto de Protección Civil</t>
  </si>
  <si>
    <t>2. Eventos masivos (Previsión y protección)</t>
  </si>
  <si>
    <t xml:space="preserve">3. Combate de incendios </t>
  </si>
  <si>
    <t>4. Simulacros</t>
  </si>
  <si>
    <t>5. Albergues o refugios temporales</t>
  </si>
  <si>
    <t>Reducir la violencia intrafamiliar</t>
  </si>
  <si>
    <t>Familias seguras.</t>
  </si>
  <si>
    <t>1. Trabajar en coordinación con la Instancia de la Mujer y con el DIF MUNICIPAL la atención de los grupos vulnerables, así como el seguimiento a los protocolos de actuación y su respectiva difusión.</t>
  </si>
  <si>
    <t>DIF</t>
  </si>
  <si>
    <t>Aumentar la confianza hacia la autoridad</t>
  </si>
  <si>
    <t>Programa de Fortalecimiento de Seguridad Pública.</t>
  </si>
  <si>
    <t>1. Realizar los exámenes de control y confianza a los elementos de seguridad.</t>
  </si>
  <si>
    <t>2. Realizar los exámenes toxicológicos para los elementos de seguridad.</t>
  </si>
  <si>
    <t>3. Continuar con la profesionalización de los elementos de seguridad.</t>
  </si>
  <si>
    <t>4. Difundir la capacitación de los elementos de seguridad.</t>
  </si>
  <si>
    <t>5. Implementar el Programa de Mediación Comunitaria.</t>
  </si>
  <si>
    <t>DJ</t>
  </si>
  <si>
    <t>2. Modernización administrativa y mejora regulatoria</t>
  </si>
  <si>
    <t>Obsolescencia del marco jurídico, insuficiente comunicación
interinstitucional y con la ciudadanía.</t>
  </si>
  <si>
    <t>Actualizar el marco jurídico, que permita una administración más eficiente y transparente, así como mejorar la comunicación entre el gobierno
municipal y la ciudadanía y los demás órdenes de gobierno.</t>
  </si>
  <si>
    <t>Actualización del Marco Jurídico.</t>
  </si>
  <si>
    <t>Programa de actualización del marco legal municipal</t>
  </si>
  <si>
    <t>1. Coordinar a las diversas áreas administrativas del municipio para poder llevar a cabo la reforma tanto al Código Municipal, así como a los diversos ordenamientos del San Francisco de los Romo.</t>
  </si>
  <si>
    <t>TODAS</t>
  </si>
  <si>
    <t>Reducción de trámites en la prestación de servicios.
Reducción de tiempo en realizar trámites.
Aplicación adecuada de los recursos.
Coordinación entre los tres órdenes de gobierno en trámites específicos.</t>
  </si>
  <si>
    <t xml:space="preserve">Programa de Mejora Regulatoria
</t>
  </si>
  <si>
    <t>1. Establecer la Comisión Interna de Mejora Regulatoria  con representantes de las diversas áreas que conforman la administración municipal.</t>
  </si>
  <si>
    <t>DDSEA y DC</t>
  </si>
  <si>
    <t>2. Establecer el Consejo Consultivo Municipal de Mejora Regulatoria, con la participación de los sectores de la sociedad.</t>
  </si>
  <si>
    <t>3. Elaborar el Programa Operativo Municipal de Mejora Regulatoria.</t>
  </si>
  <si>
    <t>4. Elaborar el Catálogo de servicios y trámites por cada una de las unidades administrativas, con los tiempos de respuesta actuales y requisitos.</t>
  </si>
  <si>
    <t>5. Establecer, cada unidad administrativa, la meta trimestral de mejora en tiempo y calidad en cada trámite y servicio.</t>
  </si>
  <si>
    <t>6. Diseñar, cada unidad administrativa, el formato individual para el trámite y servicio.</t>
  </si>
  <si>
    <t>7.Someter cada formato a la autorización de la Comisión Interna de Mejora Regulatoria.</t>
  </si>
  <si>
    <t>8. Elaborar los Manuales de Procedimientos.</t>
  </si>
  <si>
    <t>9. Realizar capacitaciones al personal.</t>
  </si>
  <si>
    <t xml:space="preserve">10. Difundir el Programa de Mejora Regulatoria a través de campañas en medios electrónicos o escritos. </t>
  </si>
  <si>
    <t>11. Establecer buzones de quejas y sugerencias, con el propósito de que la ciudadanía emita su reporte, queja o denuncia por los servicios prestados por los servidores públicos municipales.</t>
  </si>
  <si>
    <t>12. Continuar con la operación del Sistema de Apertura Rápida de Empresas (SARE).</t>
  </si>
  <si>
    <t>Facilitar a la población la realización de trámites.</t>
  </si>
  <si>
    <t>Programa de Ventanilla Única</t>
  </si>
  <si>
    <t>1. Instalar la Ventanilla Única para trámites municipales e información.</t>
  </si>
  <si>
    <t>DFyA/DC/DDSEyA/SAyDGG</t>
  </si>
  <si>
    <t xml:space="preserve">2. Capacitar al personal que opere la Ventanilla Única en todos los trámites que se realicen en el Municipio, requisitos, manejo de formatos, pagos, servicios e información. </t>
  </si>
  <si>
    <t>3. Desarrollar programa (Intranet) para estandarizar la atención y facilitar la gestión de la Ventanilla Única.</t>
  </si>
  <si>
    <t>Recaudación eficiente</t>
  </si>
  <si>
    <t>Programa Recaudar para Desarrollar</t>
  </si>
  <si>
    <t>1. Recaudar el predial, para lo cual se ampliaran los horarios de las cajas recaudadoras y se dará apertura a la caja recaudadora de la Delegación de la Escondida.</t>
  </si>
  <si>
    <t>DFyA</t>
  </si>
  <si>
    <t>2. Establecer en la Ley de Ingresos la excención del impuesto sobre adquisición de bienes inmuebles (ISABI), respecto al concepto de donaciones y herencias en línea recta ascendente y descendente con el propósito de incrementar la regularización de la propiedad.</t>
  </si>
  <si>
    <t>Mejorar el entorno jurídico del Municipio</t>
  </si>
  <si>
    <t>Asistencia Jurídica al H. Ayuntamiento y a la Administración Municipal</t>
  </si>
  <si>
    <t>1. Repesentar jurídicamente al Municipio.</t>
  </si>
  <si>
    <t>DAJ</t>
  </si>
  <si>
    <t>2. Asesorar jurídicamente a las dependencias municipales.</t>
  </si>
  <si>
    <t>3. Elaborar todos los instrumentos legales en los que el Municipio sea parte.</t>
  </si>
  <si>
    <t>4. Desahogar todas las diligencias a que haya lugar.</t>
  </si>
  <si>
    <t>Asesoría Jurídica a la ciudadanía</t>
  </si>
  <si>
    <t>1. Asistir jurídicamente a los ciudadanos en situación de carencia económica.</t>
  </si>
  <si>
    <t>Actualización de las normas jurídicas y aplicación.</t>
  </si>
  <si>
    <t>1. Revisión de la Normatividad vigente en el Municipio y su pertinencia.</t>
  </si>
  <si>
    <t>2. Proponer al H. Ayuntamiento la reforma de legislación vigente y la creación de nuevos ordenamientos.</t>
  </si>
  <si>
    <t>3. Trasparencia y rendición de cuentas</t>
  </si>
  <si>
    <t>Falta de difusión hacia la ciudadanía a nivel municipal respecto a la normatividad, la transparencia y acceso a la información.</t>
  </si>
  <si>
    <t>Garantizar a la ciudadanía el derecho a la información a través de una mayor difusión e implantación de la normatividad respecto a la transparencia y al acceso a la información.</t>
  </si>
  <si>
    <t>Programa de actualización del marco legal municipal.</t>
  </si>
  <si>
    <t>1. Coordinar a las diversas áreas administrativas del municipio para poder llevar a cabo la reforma tanto al Código Municipal, así como a los diversos ordenamientos jurídicos del municipio.</t>
  </si>
  <si>
    <t>Está duplicado</t>
  </si>
  <si>
    <t>Conocimiento y utilización del sistema de transparencia y acceso a la información por parte de la ciudadanía.</t>
  </si>
  <si>
    <t>Programa San Francisco por la transparencia.</t>
  </si>
  <si>
    <t>1. Diseñar y operar un programa que asegure a la ciudadanía el ejercicio pleno del derecho de acceso a la información y rendición de cuentas.</t>
  </si>
  <si>
    <t>DC</t>
  </si>
  <si>
    <t>2. Fomentar la participación a través de tecnologías de información y las comunicaciones y ofrecer nuevas alternativas para incrementar y fortalecer los espacios de la participación.</t>
  </si>
  <si>
    <t>3. Fomentar el derecho a la información ciudadana y/o usar las plataformas digitales para conocer la actuación y resultados del quehacer público.</t>
  </si>
  <si>
    <t>Programa de Obra Pública transparente.</t>
  </si>
  <si>
    <t>1. Licitación de la obra pública</t>
  </si>
  <si>
    <t>DOP</t>
  </si>
  <si>
    <t>2. Ejecución y supervisión de la obra pública</t>
  </si>
  <si>
    <t>3. Participación ciudadana en el proceso de la obra pública (Concertación)</t>
  </si>
  <si>
    <t>4. Publicar en el Apartado de Transparencia del Sitio Web del Municipio, la relación de obras en proceso y el cuadro de avance físico-financiero de las mismas.</t>
  </si>
  <si>
    <t xml:space="preserve">EJE 2. San Francisco con bienestar y equidad </t>
  </si>
  <si>
    <t>4. Educación</t>
  </si>
  <si>
    <t>Falta de mayores oportunidades de educación que impiden elevar el nivel de escolaridad de la población y capacitación para el trabajo.</t>
  </si>
  <si>
    <t>Reducir costos de educación para las familias en situación de pobreza.
Reducir el traslado de jóvenes a otros lugares para poder estudiar.
Crear instituciones de capacitación para el trabajo.</t>
  </si>
  <si>
    <t>Programa de Dotación de Infraestructura Educativa</t>
  </si>
  <si>
    <t>1. Gestionar ante autoridades estatales y federales mayor infraestructura en los niveles medio y medio superior</t>
  </si>
  <si>
    <t>DDSEyA</t>
  </si>
  <si>
    <t>2. Gestionar la donación de terrenos para infraestructura educativa</t>
  </si>
  <si>
    <t>3. Gestionar la donación de terrenos para infraestructura para instituciones para capacitación para el trabajo</t>
  </si>
  <si>
    <t>Reducir el traslado de jóvenes a otros lugares para poder estudiar.</t>
  </si>
  <si>
    <t>Programa de Transporte para Estudiantes</t>
  </si>
  <si>
    <t>1.Facilitar unidades de transporte para el traslado de estudiantes a las institución fuera del municipio</t>
  </si>
  <si>
    <t>Aumentar el interés de las familias por la educación.
Reducir la deserción escolar.</t>
  </si>
  <si>
    <t>Programa de Educación para Padres</t>
  </si>
  <si>
    <t>1. Pláticas y talleres a manera de prevenir la deserción escolar.</t>
  </si>
  <si>
    <t>DIF Municipal</t>
  </si>
  <si>
    <t>2. Vinculación con escuelas para detectar la problemática que origina la deserción escolar.</t>
  </si>
  <si>
    <t>Programa Prevención del Trabajo infantil</t>
  </si>
  <si>
    <t>1. Detección de menores en situación de trabajo.</t>
  </si>
  <si>
    <t>2. Padres</t>
  </si>
  <si>
    <t>3. Empleadores</t>
  </si>
  <si>
    <t>Programa de Buen Trato a la Familia</t>
  </si>
  <si>
    <t>1. Impartir prácticas y talleres sobre la comunicación activa a las familias.</t>
  </si>
  <si>
    <t>2. Realizar campañas de concientización sobre la responsabilidad paterna.</t>
  </si>
  <si>
    <t>Aumentar el número de adultos que saber leer y escribir</t>
  </si>
  <si>
    <t>Programa de Educación Para Adultos Mayores</t>
  </si>
  <si>
    <t>1. Vinculación entre INEPJA y los Grupos de Adultos Mayores</t>
  </si>
  <si>
    <t>2. Proveer educación básica de calidad a la población de adultos mayores en situación de rezago educativo.</t>
  </si>
  <si>
    <t>Aumentar el interés de los jóvenes por continuar sus estudios.
Reducir el pandillerismo y las adicciones</t>
  </si>
  <si>
    <t>Programa Prevención de Adicciones:</t>
  </si>
  <si>
    <t>1. Convenios con instituciones especializadas en la atención a la farmacodependencia.</t>
  </si>
  <si>
    <t>2. Campañas de información y prevención de adicciones dirigidas a jóvenes.</t>
  </si>
  <si>
    <t>3. Pláticas y talleres dirigidos a padres de familia.</t>
  </si>
  <si>
    <t>Crear mayores oportunidades de estudios para adolescentes y jóvenes</t>
  </si>
  <si>
    <t>Programa de Educación de Preparatoria Abierta</t>
  </si>
  <si>
    <t>1. En coordinación con el IEA y la SEP desarrollar la Preparatoria abierta.</t>
  </si>
  <si>
    <t>2. En coordinación con el CECATI No. 152 desarrollar talleres de capacitación para el autoempleo.</t>
  </si>
  <si>
    <t>3. Gestionar cursos de capacitación y su aplicación en diversas comunidades.</t>
  </si>
  <si>
    <t>5. Cultura</t>
  </si>
  <si>
    <t>Insuficiente espacios y programas de difusión, formación y vinculación de las actividades culturales que ayuden a fomentar la cohesión social, la convivencia ciudadana y disminuir las conductas de riesgo.</t>
  </si>
  <si>
    <t>Fortalecer los espacios y programas culturales que estimulen la creación artística, fortalezcan la convivencia ciudadana y generen mayor cohesión social entre los diferentes grupos poblacionales y localidades del municipio.</t>
  </si>
  <si>
    <t>Crear oportunidades culturales en zonas rurales.</t>
  </si>
  <si>
    <t>Programa "Cuicacalli", Instituir y desarrollar</t>
  </si>
  <si>
    <t>1. Impartición de talleres en comunidades</t>
  </si>
  <si>
    <t>SAyDDG/Departamento de Acción Cívica y Cultural</t>
  </si>
  <si>
    <t>Aumentar el arraigo y la sana convivencia.</t>
  </si>
  <si>
    <t>Programa La cultura en la Red</t>
  </si>
  <si>
    <t>1. Promover la asistencia a los programas culturales a través de redes sociales</t>
  </si>
  <si>
    <t>Formación de artistas y creadores locales de alto desempeño.</t>
  </si>
  <si>
    <t>Programa Promocionarte</t>
  </si>
  <si>
    <t>1.- Realizar búsqueda de creadores artísticos y canalizarlos en su formación académica y de promoción creadora.</t>
  </si>
  <si>
    <t>Crear más experiencias artísticas y culturales en todos los grupos sociales.
Eventos culturales accesibles y de calidad.</t>
  </si>
  <si>
    <t>Programa Cultura en tu Colonia</t>
  </si>
  <si>
    <t>1. Diversificar y focalizar la oferta cultural dirigida y destinada a diversos grupos sociales.</t>
  </si>
  <si>
    <t>Programa Domingos Culturales y Festividad en tu Comunidad</t>
  </si>
  <si>
    <t>1. Realizar eventos atractivos a la población joven y de todas las edades en lugares cercanos y accesibles de manera gratuita y a base de convenios con otras entidades federales, estatales y municipales, como</t>
  </si>
  <si>
    <t>Programa Cultura en familia</t>
  </si>
  <si>
    <t xml:space="preserve"> 1.- Participación de los grupos folklóricos niños y adultos mayores, de música y deportivos a nivel local, estatal y  nacional.</t>
  </si>
  <si>
    <t>Disminución de pandillerismo y adicciones</t>
  </si>
  <si>
    <t>Programa IntégraT</t>
  </si>
  <si>
    <t>1. Vincular programas de asistencia social con los programas culturales a través del Consejo de Cultura Municipal.</t>
  </si>
  <si>
    <t>2. Convenios con instituciones especializadas en la atención a la farmacodependencia.</t>
  </si>
  <si>
    <t>3. Campañas de información y prevención de adicciones dirigidas a jóvenes.</t>
  </si>
  <si>
    <t>4. Pláticas y talleres dirigidos a padres de familia.</t>
  </si>
  <si>
    <t>Aumentar el conocimiento de tradiciones y cultura local.</t>
  </si>
  <si>
    <t>Programa Rescate de Tradiciones</t>
  </si>
  <si>
    <t>1.- Incrementar la investigación de tradiciones y cultura locales y promoverlas en programas multidisciplinarios tipo ferial y gastronómicos</t>
  </si>
  <si>
    <t>Programa Festeja tu tradición</t>
  </si>
  <si>
    <t>1.- Realizar eventos y  fiestas populares en fechas conmemorativas históricas, religiosas, cívicas, entre otras.</t>
  </si>
  <si>
    <t>Utilización del patrimonio cultural</t>
  </si>
  <si>
    <t>5.10</t>
  </si>
  <si>
    <t>Programa Rescate y utilización del Patrimonio Cultural</t>
  </si>
  <si>
    <t>**Fomentar la expresión cultural que incluya la presentación y la manifestación gráfica, musical, gastronómica y arquitectónica, por medio de los eventos:</t>
  </si>
  <si>
    <t>1. Festival cultural de las carnitas</t>
  </si>
  <si>
    <t>2. Paseo por las haciendas</t>
  </si>
  <si>
    <t>3. Calavera francorromense</t>
  </si>
  <si>
    <t>4. Paseo por los murales</t>
  </si>
  <si>
    <t>5. Ferial de San Francisco de los Romo</t>
  </si>
  <si>
    <t>Utilización del tiempo libre en actividades recreativas</t>
  </si>
  <si>
    <t>Programa de Capacitación y Habilidades para el Desarrollo</t>
  </si>
  <si>
    <t>Impartición de talleres en cabecera municipal y sus comunidades, dirigidas a niños, adolescentes, madres de familia y adultos mayores.</t>
  </si>
  <si>
    <t>1. Talleres para niños; guitarra, tae kwon do, inglés, bisutería, rumba, danza folklórica.</t>
  </si>
  <si>
    <t>6. Salud y prevención de adicciones</t>
  </si>
  <si>
    <t>Insuficiete atención a la salud y pevención de a adicciones entre jóvenes y de enfermedades crónico degenerativas en adultos.</t>
  </si>
  <si>
    <t>Ampliar los servicios de salud a la población en general y mejorar la prevención de adicciones entre la población juvenil y las enfermedades crónico degenerativas en los adultos.</t>
  </si>
  <si>
    <t xml:space="preserve">Suficiente cobertura en los servicios de salud y atención pronta y especializada.
Atender a enfermos en su lugar de origen y reducción de costos para las familias en atención a la salud. 
Garantizar la dotación de medicamentos.
</t>
  </si>
  <si>
    <t>Programa de Infraestructura de Salud</t>
  </si>
  <si>
    <t>Solicitar al Sector Salud el diagnóstico de cobertura de servicios de salud en el municipio.</t>
  </si>
  <si>
    <t>1. Gestionar ante las autoridades estatales y federales mayor infraestructura</t>
  </si>
  <si>
    <t>2. Gestionar ante autoridades estales y federales de servicios de salud y de personal médico, así como de medicamentos</t>
  </si>
  <si>
    <t>Programa Caravanas de Salud (DIF Estatal)</t>
  </si>
  <si>
    <t>1. Gestionar y canalizar el traslado de personas a instituciones de salud.</t>
  </si>
  <si>
    <t>2. Realizar campañas de concientización sobre donación de medicamentos en buen estado.</t>
  </si>
  <si>
    <t>3. Llevar la Caravana de Salud a las comunidades y cabecera municipal.</t>
  </si>
  <si>
    <t>Disminución de la morbilidad e incremento de la calidad de vida.
Reducción de las enfermedades crónico-degenerativas y otras.
Disminución del ausentismo laboral y educativo, mayor competitividad laboral y empresarial y mejor aprovechamiento educativo.</t>
  </si>
  <si>
    <t xml:space="preserve">Programa de Prevención de Enfermedades </t>
  </si>
  <si>
    <t>1. Concientizar a la población con pláticas y talleres para prevenir enfermedades crónico-degenerativas.</t>
  </si>
  <si>
    <t>2. Realizar actividad física con la población con el programa de contra la obesidad.</t>
  </si>
  <si>
    <t>3. Invitar y concientizar a la población a que lleve a los niños menores de edad a que le apliquen sus vacunas correspondientes a su edad.</t>
  </si>
  <si>
    <t>4. Realizar talleres y pláticas de nutrición y gastronomía para orientar a la población que tiene enfermedades crónicas degenerativas.</t>
  </si>
  <si>
    <t xml:space="preserve">Bajar el índice de embarazos no deseados.
Evitar la deserción escolar de adolecentes.
</t>
  </si>
  <si>
    <t>Programa de Educación Sexual</t>
  </si>
  <si>
    <t>1. Pláticas a niñas y a adolecentes para evitar embarazos a una edad temprana.</t>
  </si>
  <si>
    <t>2. Pláticas a hombres adolecentes para evitar relaciones sexuales de alto riesgo.</t>
  </si>
  <si>
    <t>Mejorar la salud emocional de la familia</t>
  </si>
  <si>
    <t>Atención psicológica</t>
  </si>
  <si>
    <t>1. Atención psicológica al niño</t>
  </si>
  <si>
    <t>2. Atención psicológica al adolecente y joven</t>
  </si>
  <si>
    <t>3. Atención psicológica a la mujer y al adulto mayor</t>
  </si>
  <si>
    <t>8. Combate a la pobreza</t>
  </si>
  <si>
    <t>Deficiencias en la focalización de los programas de combate a la pobreza que genera desigualdades entre familias de diferentes colonias y localidades del municipio.</t>
  </si>
  <si>
    <t>Reducir la población en condiciones de pobreza, identificando con mayor certeza a las familias en esta situación que permita mayor eficacia en los programas sociales implementados en las colonias y localidades del municipio.</t>
  </si>
  <si>
    <t>8.0</t>
  </si>
  <si>
    <t>Analizar el Sistema de Focalización del Desarrollo (SIFODE)</t>
  </si>
  <si>
    <t>Actualizar y analizar el SIFODE-2017 para ubicar a las familias en pobreza extrema alimentaria, moderada y programar su atención, en coordinación con la Delegación de SEDESOL.</t>
  </si>
  <si>
    <t>DPE</t>
  </si>
  <si>
    <t>Reducir el número de familias  con carencia alimentaria</t>
  </si>
  <si>
    <t>Programa de Suficiencia Alimenticia</t>
  </si>
  <si>
    <t>1. Generación de un programa de otorgamiento de despensas, a través de un sistema de ahorro y a un precio más accesible.</t>
  </si>
  <si>
    <t>DDSEyA-DIF</t>
  </si>
  <si>
    <t>2. Promoción de actividades de un programa de huertos Familiares y actividades de traspatio.</t>
  </si>
  <si>
    <t>3. Cursos de capacitación de transformación y conservación de alimentos.</t>
  </si>
  <si>
    <t>4. Convenio de colaboración con empresas para la adquisición de alimentos a un precio más accesible.</t>
  </si>
  <si>
    <t>5. Programa de solicitud de donaciones de alimentos a empresas relacionadas al ramo.</t>
  </si>
  <si>
    <t>Disminuir las familias con carencia patrimonial.</t>
  </si>
  <si>
    <t>Programa de Fortalecimiento del Patrimonio Familiar</t>
  </si>
  <si>
    <t>1.       Generar acuerdos y convenios entre las distintas áreas de la administración y cualquier Dependencia Pública, que oferte la adquisición de terrenos, pie de casa y o vivienda a los trabajadores y ciudadanos.</t>
  </si>
  <si>
    <t>2.       Coordinación con las distintas áreas de la administración para identificar y o elaborar programas que faciliten a la ciudadanía los tramites llevar procesos de acreditación y tenencia de su patrimonio.</t>
  </si>
  <si>
    <t>Incrementar la cobertura de hogares con servicios básicos.
Mejoramiento de vivienda.
Mayor equidad entre colonias y localidades urbanas y rurales en la oferta de servicios.</t>
  </si>
  <si>
    <t>Programa de Vivienda Digna y Suficiente</t>
  </si>
  <si>
    <t>1. Detectar las localidades y comunidades con carencias de servicios básicos.</t>
  </si>
  <si>
    <t>DPE-DDSEyA</t>
  </si>
  <si>
    <t>2. Brindar orientación de los programas que se tienen para abatir este rezago social.</t>
  </si>
  <si>
    <t>3. Identificar, orientar y canalizar a las familias con escases de espacios dignos dentro de la vivienda, a los diferentes programas públicos (piso firme y techo firme, tinacos, cisternas, biodigestores, calentadores solares, etc)</t>
  </si>
  <si>
    <t>4. Coordinación con Organizaciones Civiles para la adquisición de materiales de construcción para el mejoramiento de vivienda.</t>
  </si>
  <si>
    <t>5. Llevar a cabo convocatorias abiertas de los diferentes programas que oferta la Dirección de Desarrollo Social Económico y Agropecuario para combate a la pobreza y rezago social., ya sean programas federales, estatales y municipales.</t>
  </si>
  <si>
    <t>Identificación y orientación de las personas con mayor rezago social por cada localidad.</t>
  </si>
  <si>
    <t>Programa contra el Rezago Social</t>
  </si>
  <si>
    <t>1. Generar un programa permanente de identificación de familias con mayor rezago social.</t>
  </si>
  <si>
    <t>2. Identificación de los diversos programas federales, estatales y municipales que existen para la atención de familias mas vulnerables del municipio.</t>
  </si>
  <si>
    <t>Apoyar a menores en situación de vulnerabilidad que asistan a centros escolares e incentivar el ingreso de quienes no asistan.</t>
  </si>
  <si>
    <t>Programa de Estímulos a la Educación Básica</t>
  </si>
  <si>
    <t>1. Establecer el universo de niños con discapacidad del Municipio.</t>
  </si>
  <si>
    <t>2. Incentivar a los niños para seguir estudiando, dirigidos a niños de Segundo y Tercer año con alguna discapacidad.</t>
  </si>
  <si>
    <t>3. Identificar e insertar a centros educativos a menores que no asisten a las escuelas.</t>
  </si>
  <si>
    <t>4. 3 x1 para hijos de migrantes (Becas)</t>
  </si>
  <si>
    <t>Atención integral a personas mayores de 60 años</t>
  </si>
  <si>
    <t>Programa Envejecimiento Positivo</t>
  </si>
  <si>
    <t>1.  Establecer el universo de personas Adultas Mayores del Municipio.</t>
  </si>
  <si>
    <t>DPE-DIF-DDSEyA</t>
  </si>
  <si>
    <t xml:space="preserve">2. Actualización de Padrón de beneficiarios de Pensión
</t>
  </si>
  <si>
    <t>3. Coadyuvar con la SEDESOL para la buena funcionalidad y buen manejo del programa.</t>
  </si>
  <si>
    <t>4. Diseñar Programa Integral de Atención a personas mayores de 60 años, promoviendo la participación de los adultos mayores y proyectando su acción a la población.</t>
  </si>
  <si>
    <t>Monitoreo de los programas para su cumplimiento</t>
  </si>
  <si>
    <t>Organización Social</t>
  </si>
  <si>
    <t>Ofrecer mayores oportunidades de educación a la población mediante la  gestión de nuevos centros de educación media-superior y superior, con las autoridades estatales y federales.
Incluir familia</t>
  </si>
  <si>
    <t>Traslado de personas con discapacidad a instituciones educativos</t>
  </si>
  <si>
    <t>Estudio de niños en situación de calle y en ladrilleras</t>
  </si>
  <si>
    <t>Alfabetización Digital</t>
  </si>
  <si>
    <t>En Coordinación con Centro de Rehabilitación y CECATI No. 154</t>
  </si>
  <si>
    <t>2. Talleres para adolescentes en, guitarra, tae kwon do, cocina y repostería, belleza, inglés, danza folklórica, electricidad, primeros auxilios</t>
  </si>
  <si>
    <t>3. Talleres para mujeres: bisutería, costura recta, costura innovadora, filigrana, cocina, repostería, belleza, manualidades.</t>
  </si>
  <si>
    <t>INAPAM</t>
  </si>
  <si>
    <t>Proyecto DIF</t>
  </si>
  <si>
    <t xml:space="preserve"> Clubes</t>
  </si>
  <si>
    <t>NIVEL</t>
  </si>
  <si>
    <t>OBJETIVOS</t>
  </si>
  <si>
    <t>INDICADORES</t>
  </si>
  <si>
    <t>MEDIOS DE VERIFICACIÓN</t>
  </si>
  <si>
    <t>SUPUESTOS</t>
  </si>
  <si>
    <t>FICHA TÉCNICA DE LOS INDICADORES</t>
  </si>
  <si>
    <t>Alineación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</si>
  <si>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</si>
  <si>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</si>
  <si>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</si>
  <si>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</si>
  <si>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</si>
  <si>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</si>
  <si>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</si>
  <si>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</si>
  <si>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PDM</t>
  </si>
  <si>
    <t>Anual</t>
  </si>
  <si>
    <t>Línea Base</t>
  </si>
  <si>
    <t>Año de reporte</t>
  </si>
  <si>
    <t>Valor</t>
  </si>
  <si>
    <t>Año</t>
  </si>
  <si>
    <t>90M</t>
  </si>
  <si>
    <t>90O</t>
  </si>
  <si>
    <t>90Q</t>
  </si>
  <si>
    <t>Porcentaje</t>
  </si>
  <si>
    <t>Ascendente</t>
  </si>
  <si>
    <t>Promedio</t>
  </si>
  <si>
    <t>Actividad</t>
  </si>
  <si>
    <t>1.0 Elaboración del presupuesto anual del componente.</t>
  </si>
  <si>
    <t>2.0 Elaboración del presupuesto anual del componente.</t>
  </si>
  <si>
    <t>3.0 Elaboración del presupuesto anual del componente</t>
  </si>
  <si>
    <t>4.0 Elaboración del presupuesto anual del componente</t>
  </si>
  <si>
    <t>5.0 Elaboración del presupuesto anual del componente</t>
  </si>
  <si>
    <t>6.0 Elaboración del presupuesto anual del componente</t>
  </si>
  <si>
    <t>SISTEMA MUNICIPAL PARA EL DESARROLLO INTEGRAL DE LA FAMILIA</t>
  </si>
  <si>
    <t>Absoluta</t>
  </si>
  <si>
    <t>Relativa</t>
  </si>
  <si>
    <t>1. SERVICIOS DE ASISTENCIA JURÍDICA APLICADOS</t>
  </si>
  <si>
    <t>2. SERVICIOS DE ASESORÍA PSICOLÓGICA APLICADOS</t>
  </si>
  <si>
    <t>5. ACCIONES DE PROMOCIÓN SOCIAL, CULTURAL, DEPORTIVA Y RECREATIVAS DESARROLLADAS</t>
  </si>
  <si>
    <t>6. PROGRAMAS Y ACCIONES DE ATENCIÓN A LAS PERSONAS ADULTAS MAYORES GESTIONADOS</t>
  </si>
  <si>
    <t>3. ACCIONES Y APOYOS DE ASISTENCIA ALIMENTARIA GESTIONADOS</t>
  </si>
  <si>
    <t xml:space="preserve">4.  CANALIZACIONES Y APOYOS EN MATERIA DE SALUD APLICADOS </t>
  </si>
  <si>
    <t>DEPENDENCIA</t>
  </si>
  <si>
    <t>DEPARTAMENTO</t>
  </si>
  <si>
    <t>PROGRAMA/
PROYECTO</t>
  </si>
  <si>
    <t>ACCIONES</t>
  </si>
  <si>
    <t>Metas</t>
  </si>
  <si>
    <t>Indicador</t>
  </si>
  <si>
    <t>Descripción del indicador</t>
  </si>
  <si>
    <t>Medios de
verificación</t>
  </si>
  <si>
    <t>Presupuesto
 por área</t>
  </si>
  <si>
    <t>Monitoreo</t>
  </si>
  <si>
    <t>Evaluación</t>
  </si>
  <si>
    <t>Observaciones</t>
  </si>
  <si>
    <t>Cantidad</t>
  </si>
  <si>
    <t>Unidad de Medida</t>
  </si>
  <si>
    <t>Enero-Marzo</t>
  </si>
  <si>
    <t>Abril-Junio</t>
  </si>
  <si>
    <t>Julio-Septiembre</t>
  </si>
  <si>
    <t>Octubre-Diciembre</t>
  </si>
  <si>
    <t>M-Prog</t>
  </si>
  <si>
    <t>%-MT</t>
  </si>
  <si>
    <t>Alcanz</t>
  </si>
  <si>
    <t>% Al</t>
  </si>
  <si>
    <t>Dirección</t>
  </si>
  <si>
    <t>Coordinación Operativa</t>
  </si>
  <si>
    <t>Dirigir, evaluar y supervisar el cumplimiento de los programas de cada una de las áreas.</t>
  </si>
  <si>
    <t>Informe</t>
  </si>
  <si>
    <t>S=I*100/M</t>
  </si>
  <si>
    <t>Supervisión es igual a Informe presentado, sobre la Meta.</t>
  </si>
  <si>
    <t>Informe Trimestral  del Sistema DIF Municipal</t>
  </si>
  <si>
    <t>Elaborar, ejecutar y controlar el presupuesto de egresos en los términos aprobados.</t>
  </si>
  <si>
    <t>CP=I*100/M</t>
  </si>
  <si>
    <t>Control de presupuesto es igual a Informe presentado, sobre la Meta.</t>
  </si>
  <si>
    <t>Difundir a la población la información de los servicios que ofrece el DIF Municipal.</t>
  </si>
  <si>
    <t>Red social</t>
  </si>
  <si>
    <t>D=RS*100/M</t>
  </si>
  <si>
    <t>Difusión es igual a Red social actualizada, sobre la Meta.</t>
  </si>
  <si>
    <t>Programar y organizar las giras por motivo  del: Día del niño, Día de las Madres y Navidad</t>
  </si>
  <si>
    <t>Gira</t>
  </si>
  <si>
    <t>O=GR*100/M</t>
  </si>
  <si>
    <t>Organización es igual a gira realizada sobre la meta.</t>
  </si>
  <si>
    <t xml:space="preserve">Programar, organizar y supervisar los festejos deportivos, tradicionales y culturales de: Aniversario del Club de INAPAM de Cabecera Municipal, Encuentros Deportivos y Culturales de Adultos mayores, Dia de la familia, V Copa Nacional de Tae Kwon Do, Día del Abuelo y Celebracion de Día de muertos. </t>
  </si>
  <si>
    <t>Festejo</t>
  </si>
  <si>
    <t>O=FR*100/M</t>
  </si>
  <si>
    <t>Organización es igual a festejo realizado sobre la meta</t>
  </si>
  <si>
    <t>Vinculación con instituciones publicas y gubernamentales para la realizacion de convenios de colaboracion.</t>
  </si>
  <si>
    <t>Convenios</t>
  </si>
  <si>
    <t>V=C*100/M</t>
  </si>
  <si>
    <t xml:space="preserve">Vinculación es igual a convenio realizado sobre la meta </t>
  </si>
  <si>
    <t>Programar, organizar y realizar giras de supervision a los clubes de adultos mayores y talleres de manualidades</t>
  </si>
  <si>
    <t>O=G*100/M</t>
  </si>
  <si>
    <t xml:space="preserve">Organización es igual a gira realizada sobre la meta. </t>
  </si>
  <si>
    <t>Programa de Prevencion de Enfermedades crónico-degenerativas</t>
  </si>
  <si>
    <t>Programar y organizar jornadas médicas para la detección y atención de enfermedades cronico-degenerativas</t>
  </si>
  <si>
    <t xml:space="preserve">Jornada </t>
  </si>
  <si>
    <t>O=JR*100/M</t>
  </si>
  <si>
    <t>Organizacion es igual a jornada realizada sobre la meta</t>
  </si>
  <si>
    <t>Programar y organizar caravanas de salud para la deteccion de enfermedades.</t>
  </si>
  <si>
    <t>Caravana</t>
  </si>
  <si>
    <t>O=CR*100/M</t>
  </si>
  <si>
    <t xml:space="preserve">Organización es igual a caravana realizada sobre la meta. </t>
  </si>
  <si>
    <t>Departamento de Programas Alimenticios (Pasaf)</t>
  </si>
  <si>
    <t>Programa de asistencia social alimentaria a sujetos</t>
  </si>
  <si>
    <t>Entrega de apoyos a adultos mayores</t>
  </si>
  <si>
    <t>1080</t>
  </si>
  <si>
    <t>Persona</t>
  </si>
  <si>
    <t>E=PB*100/M</t>
  </si>
  <si>
    <t>Entrega es igual a personas beneficiadas sobre la meta.</t>
  </si>
  <si>
    <t>Adultos mayores beneficidos con entrega de apoyo</t>
  </si>
  <si>
    <t>Entrega de apoyos a personas con discapacidad</t>
  </si>
  <si>
    <t>Beneficiados con apoyos para discapacidad</t>
  </si>
  <si>
    <t>Entrega de apoyos a mujeres embarazadas</t>
  </si>
  <si>
    <t xml:space="preserve">Beneficiarias embarazadas </t>
  </si>
  <si>
    <t>Programa de Asistencia Social Alimentaria a Familias (PASAF).</t>
  </si>
  <si>
    <t>Entrega de apoyos a familias vulnerables y/o en desamparo</t>
  </si>
  <si>
    <t>Familias</t>
  </si>
  <si>
    <t>E=FB*100/M</t>
  </si>
  <si>
    <t>Entrega es igual a familia beneficiada sobre la meta.</t>
  </si>
  <si>
    <t>Beneficiarios con apoyo para familias en desamparo</t>
  </si>
  <si>
    <t>Programa de Desayunos Escolares.</t>
  </si>
  <si>
    <t>Entrega de desayunos escolares a CONAFES, Preescolar y Primarias</t>
  </si>
  <si>
    <t>Niños</t>
  </si>
  <si>
    <t xml:space="preserve">Beneficiarios con desayuno escolar. </t>
  </si>
  <si>
    <t xml:space="preserve">Programa de orientacion nutricional. </t>
  </si>
  <si>
    <t>Platicas nutricionales a madres de familia y menores inscritos en los diferentes programas alimentarios</t>
  </si>
  <si>
    <t>Plática</t>
  </si>
  <si>
    <t>IP=P*100/M</t>
  </si>
  <si>
    <t xml:space="preserve">Impartición de plática es igual a plática impartida sobre la meta </t>
  </si>
  <si>
    <t>Programa de Atención a menores de 6 a 11 meses</t>
  </si>
  <si>
    <t xml:space="preserve">Entrega de dotación alimentaria con un complemento </t>
  </si>
  <si>
    <t>E=NB*100/M</t>
  </si>
  <si>
    <t>Entrega es igual a niños beneficiados sobre la meta.</t>
  </si>
  <si>
    <t>Beneficiarios con dotacion alimentaria</t>
  </si>
  <si>
    <t>Programa de Atención a menores de 1 a 4 años</t>
  </si>
  <si>
    <t>Realización de estudios socio-económicos a personas inscritas al padrón.</t>
  </si>
  <si>
    <t>Estudio</t>
  </si>
  <si>
    <t>E=ER*100/M</t>
  </si>
  <si>
    <t>Estudio socio-económico es igual a estudio socio-económico realizado sobre la meta.</t>
  </si>
  <si>
    <t>Entrega de dotación alimentaria y leche de litro</t>
  </si>
  <si>
    <t xml:space="preserve">Total de beneficiarios con dotacion alimentaria y leche de litro. </t>
  </si>
  <si>
    <t>Departamento de Rehabilitación Física</t>
  </si>
  <si>
    <t>Programa de rehabilitación física.</t>
  </si>
  <si>
    <t xml:space="preserve">Atención a personas con diferentes problemas de discapacidad </t>
  </si>
  <si>
    <t>Terapia</t>
  </si>
  <si>
    <t>A=TB*100/M</t>
  </si>
  <si>
    <t>Atención es igual a terapias brindadas sobre la meta</t>
  </si>
  <si>
    <t>Beneficiados con actividades de rehabilitacion</t>
  </si>
  <si>
    <t>Departamento Jurídico de la Defensa del Menor y la Familia</t>
  </si>
  <si>
    <t>Programa jurídico para la defensa del menor y la familia.</t>
  </si>
  <si>
    <t xml:space="preserve">Asesoría legal </t>
  </si>
  <si>
    <t>A=PA*100/M</t>
  </si>
  <si>
    <t>Asesoría es igual a personas atendidas sobre la meta</t>
  </si>
  <si>
    <t xml:space="preserve">Atención a reportes legales y domiciliarios </t>
  </si>
  <si>
    <t>Reporte</t>
  </si>
  <si>
    <t>A=RA*100/M</t>
  </si>
  <si>
    <t>Atención es igual a reportes atendidos sobre la meta</t>
  </si>
  <si>
    <t>Impartición de pláticas prematrimoniales</t>
  </si>
  <si>
    <t>IP=PI*100/M</t>
  </si>
  <si>
    <t>Impartición de platica es igual a platicas impartidas sobre la meta</t>
  </si>
  <si>
    <t>Juicios y audiencias</t>
  </si>
  <si>
    <t>Juicio</t>
  </si>
  <si>
    <t>T=JR*100/M</t>
  </si>
  <si>
    <t>Trámite es igual a juicios realizados sobre la meta</t>
  </si>
  <si>
    <t>Campaña de registro extemporáneo</t>
  </si>
  <si>
    <t>Campaña</t>
  </si>
  <si>
    <t>C=CR*100/M</t>
  </si>
  <si>
    <t xml:space="preserve">Campaña es igual a campaña realizada sobre la meta. </t>
  </si>
  <si>
    <t>Campaña de regularización legal del matrimonio</t>
  </si>
  <si>
    <t>Realización de convenios de convivencia sana y actas de comparecencia.</t>
  </si>
  <si>
    <t>Actas</t>
  </si>
  <si>
    <t>C=AR*100/M</t>
  </si>
  <si>
    <t xml:space="preserve">Convenios es igual a actas realizadas sobre la meta. </t>
  </si>
  <si>
    <t>Realización de cartas poder simple.</t>
  </si>
  <si>
    <t>Cartas Poder</t>
  </si>
  <si>
    <t>CP=CR*100/M</t>
  </si>
  <si>
    <t xml:space="preserve">Carta poder es igual a carta poder realizada sobre la meta. </t>
  </si>
  <si>
    <t xml:space="preserve">Impartición de pláticas a instituciones educativas en materia jurídica. </t>
  </si>
  <si>
    <t>P=PI*100/M</t>
  </si>
  <si>
    <t>Plática es igual a plática impartida sobre la meta.</t>
  </si>
  <si>
    <t>Canalizaciones a diversas instituciones.</t>
  </si>
  <si>
    <t>Canalización</t>
  </si>
  <si>
    <t>C=PC*100/M</t>
  </si>
  <si>
    <t>Canalización es igual a personas canalizadas sobre la meta</t>
  </si>
  <si>
    <t>Realización y envío de citatorios</t>
  </si>
  <si>
    <t>Citatorio</t>
  </si>
  <si>
    <t>Citatorio es igual a citatorio realizado sobre la meta</t>
  </si>
  <si>
    <t>Mediación y conciliación de las partes</t>
  </si>
  <si>
    <t>Mediación</t>
  </si>
  <si>
    <t>C=M*100/M</t>
  </si>
  <si>
    <t>Conciliación es igual a mediciones sobre la meta</t>
  </si>
  <si>
    <t>Departamento de Inapam</t>
  </si>
  <si>
    <t>Atención a Adultos Mayores</t>
  </si>
  <si>
    <t>Terapia ocupacional</t>
  </si>
  <si>
    <t>Sesión</t>
  </si>
  <si>
    <t>T=SI*100/M</t>
  </si>
  <si>
    <t>Terapia ocupacional es igual a sesiones impartidas sobre la meta</t>
  </si>
  <si>
    <t>Adultos mayores beneficiados con terapia ocupacional</t>
  </si>
  <si>
    <t>Relización de credenciales de INAPAM</t>
  </si>
  <si>
    <t>Credencial</t>
  </si>
  <si>
    <t>C=CE*100/M</t>
  </si>
  <si>
    <t>Credenciales es icual a credenciales elaboradas sobre la meta</t>
  </si>
  <si>
    <t>Creación de Coro de Adultos Mayores</t>
  </si>
  <si>
    <t>Coro</t>
  </si>
  <si>
    <t>C=CI*100/M</t>
  </si>
  <si>
    <t xml:space="preserve">Coro es igual a coro integrado sobre la meta. </t>
  </si>
  <si>
    <t xml:space="preserve">Gestión de descuentos en productos y servicios en negocios locales. </t>
  </si>
  <si>
    <t>Gestión</t>
  </si>
  <si>
    <t>G=DO*100/M</t>
  </si>
  <si>
    <t xml:space="preserve">gestion es igual a descuento obtenido sobre la meta. </t>
  </si>
  <si>
    <t>Instalación de Clubes de Adultos Mayores</t>
  </si>
  <si>
    <t>Clubes</t>
  </si>
  <si>
    <t>Clubes es igual a clubes integrados sobre la meta</t>
  </si>
  <si>
    <t>Departamento de Habilidades, Capacitación y Desarrollo Integral</t>
  </si>
  <si>
    <t>Programa de desarrollo de habilidades, capacitación y desarrollo integral.</t>
  </si>
  <si>
    <t xml:space="preserve">Participacion de niños y adolescentes en el curso de verano </t>
  </si>
  <si>
    <t>C=NP*100/M</t>
  </si>
  <si>
    <t>Curso es igual a Niños participantes sobre la meta</t>
  </si>
  <si>
    <t>Talleres de manualidades en Cabecera Municipal</t>
  </si>
  <si>
    <t>Taller</t>
  </si>
  <si>
    <t>T=TR*100/M</t>
  </si>
  <si>
    <t xml:space="preserve">Taller es igual a taller realizado sobre la meta. </t>
  </si>
  <si>
    <t>Programar y organizar la clausura de talleres en cabecera Municipal</t>
  </si>
  <si>
    <t>Evento</t>
  </si>
  <si>
    <t>O=C*100/M</t>
  </si>
  <si>
    <t>Organizacion es igual a clausura sobre la meta</t>
  </si>
  <si>
    <t xml:space="preserve"> Talleres de manualidades en Comunidades</t>
  </si>
  <si>
    <t>Departamento de Psicología</t>
  </si>
  <si>
    <t>Programa de atención a menores y personas en riesgo.</t>
  </si>
  <si>
    <t xml:space="preserve">Derechos de los niños, niñas y adolescentes. </t>
  </si>
  <si>
    <t>P=PR*100/M</t>
  </si>
  <si>
    <t>Plática es igual a plática realizada sobre la meta</t>
  </si>
  <si>
    <t>Desfiles</t>
  </si>
  <si>
    <t>D=DR*100/M</t>
  </si>
  <si>
    <t>Desfile es igual a desfile realizado sobre la meta</t>
  </si>
  <si>
    <t>Trabajo infantil</t>
  </si>
  <si>
    <t>Recorrido</t>
  </si>
  <si>
    <t>R=RR*100/M</t>
  </si>
  <si>
    <t>Recorrido es igual a recorrido realizado sobre la meta</t>
  </si>
  <si>
    <t>Campamento</t>
  </si>
  <si>
    <t>CP=C*100/M</t>
  </si>
  <si>
    <t>Campamento programado es igual a campamento sobre la meta.</t>
  </si>
  <si>
    <t>Visita</t>
  </si>
  <si>
    <t>VP=VR*100/M</t>
  </si>
  <si>
    <t>Visitas programadas es igual a visita realizada sobre la meta</t>
  </si>
  <si>
    <t>Promover la educación sexual en adolescentes con respeto a la dignidad.</t>
  </si>
  <si>
    <t>Prevención de Embarazo Adolescente.</t>
  </si>
  <si>
    <t xml:space="preserve">Plática </t>
  </si>
  <si>
    <t>IP=PR*100/M</t>
  </si>
  <si>
    <t xml:space="preserve">Impartición de plática es igual a plática realizada sobre la meta. </t>
  </si>
  <si>
    <t>Programa de prevención y vigilancia de Seguridad Pública para inhibir las conductas ilícitas asociadas a las adicciones.</t>
  </si>
  <si>
    <t>Prevención de Adicciones.</t>
  </si>
  <si>
    <t xml:space="preserve">Impartición de plática es igual a plática realizada sobre la meta </t>
  </si>
  <si>
    <t>Programa IntegraT</t>
  </si>
  <si>
    <t xml:space="preserve">Campañas de información y prevención a diferentes problemas psico-sociales. </t>
  </si>
  <si>
    <t>Buen trato en la familia</t>
  </si>
  <si>
    <t>Pláticas</t>
  </si>
  <si>
    <t xml:space="preserve">Plática es igual a plática impartida sobre la meta </t>
  </si>
  <si>
    <t>Programa de asistencia con medicamentos a familias de escasos recursos</t>
  </si>
  <si>
    <t>Campaña de donación de medicamentos</t>
  </si>
  <si>
    <t xml:space="preserve">Recoleccion de medicamento útil </t>
  </si>
  <si>
    <t>Recolección.</t>
  </si>
  <si>
    <t>Recolección de medicamento es igual a recolección realizada sobre la meta.</t>
  </si>
  <si>
    <t xml:space="preserve">Donación de medicamento </t>
  </si>
  <si>
    <t>Medicamento</t>
  </si>
  <si>
    <t>D=MU*100/M</t>
  </si>
  <si>
    <t>Donación es igual a medicamento útil donado sobre la meta.</t>
  </si>
  <si>
    <t>Programa de atención psicológica.</t>
  </si>
  <si>
    <t xml:space="preserve">Taller de desarrollo humano </t>
  </si>
  <si>
    <t>Terapias Psicológicas</t>
  </si>
  <si>
    <t>Consultas</t>
  </si>
  <si>
    <t>TO=C*100/M</t>
  </si>
  <si>
    <t>Terapias otorgadas es igual a consultas sobre la meta</t>
  </si>
  <si>
    <t>Departamento de Trabajo Social</t>
  </si>
  <si>
    <t>Asistencia social efectiva.</t>
  </si>
  <si>
    <t xml:space="preserve">Canalizaciones. </t>
  </si>
  <si>
    <t xml:space="preserve">Traslados a diversas instituciones </t>
  </si>
  <si>
    <t>Traslado</t>
  </si>
  <si>
    <t>T=PB*100/M</t>
  </si>
  <si>
    <t>Traslado es igual a persona beneficiada sobre la meta</t>
  </si>
  <si>
    <t xml:space="preserve">Beneficiarios de traslados </t>
  </si>
  <si>
    <t>Investigación social</t>
  </si>
  <si>
    <t>I=VR*100/M</t>
  </si>
  <si>
    <t>Investigación es igual a visitas realizadas sobre la meta.</t>
  </si>
  <si>
    <t>Vinculación con escuelas para la atención y detección de necesidades de los menores</t>
  </si>
  <si>
    <t>Escuelas</t>
  </si>
  <si>
    <t>V=ND*100/M</t>
  </si>
  <si>
    <t>Vinculación es igual a  necesidades detectadas sobre la meta</t>
  </si>
  <si>
    <t>Orientación y acompañamiento a diferentes servicios médicos.</t>
  </si>
  <si>
    <t>O=PB*100/M</t>
  </si>
  <si>
    <t xml:space="preserve">Orientación es igual a persona sobre la meta   </t>
  </si>
  <si>
    <t>Comedor en casa</t>
  </si>
  <si>
    <t>Desayuno</t>
  </si>
  <si>
    <t>D=PB*100/M</t>
  </si>
  <si>
    <t>Desayuno es igual a persona beneficiada sobre la meta</t>
  </si>
  <si>
    <t>Beneficiarios del comedor en casa</t>
  </si>
  <si>
    <t>Participación en los Juegos Deportivos para Personas con Capacidades Diferentes.</t>
  </si>
  <si>
    <t>P=E*100/M</t>
  </si>
  <si>
    <t>Participación es igual a evento sobre la meta</t>
  </si>
  <si>
    <t>Supuestos</t>
  </si>
  <si>
    <t>Método de Cálculo</t>
  </si>
  <si>
    <t>Líneas de Acción</t>
  </si>
  <si>
    <t>2. 1  Programa de atención psicológica</t>
  </si>
  <si>
    <t>2.2 Programa de atención a menores y personas en riesgo</t>
  </si>
  <si>
    <t>2.3 Programa de educación sexual en adolescentes con respecto a la dignidad</t>
  </si>
  <si>
    <t>2.4 Programa de prevención y vigilancia de seguridad pública para inhibir las conductas ilícitas asociadas a adicciones.</t>
  </si>
  <si>
    <t>3.1 Programa de asistencia social alimentaria a sujetos</t>
  </si>
  <si>
    <t>3.2 Programa de asistencia social alimentaria a familias</t>
  </si>
  <si>
    <t>3.3 Programa de desayunos escolares</t>
  </si>
  <si>
    <t>3.4 Programa de orientación nutricional</t>
  </si>
  <si>
    <t xml:space="preserve">3.5 Programa de atención a menores de 6 a 11 meses </t>
  </si>
  <si>
    <t>3.6 Programa de atención a menores de 1 a 4 años.</t>
  </si>
  <si>
    <t>4.1 Programa de Rehabilitación Física</t>
  </si>
  <si>
    <t>4.2 Programa Salud, Familia y Amor</t>
  </si>
  <si>
    <t xml:space="preserve">4.4 Programa Contigo la Inclusión </t>
  </si>
  <si>
    <t>4.3 Programa Trasladando Amor</t>
  </si>
  <si>
    <t>4.5 Programa Moviendo a San Fco.</t>
  </si>
  <si>
    <t>6.1 Programa atención al adulto mayor</t>
  </si>
  <si>
    <t xml:space="preserve">6.1.1 Realización de credenciales </t>
  </si>
  <si>
    <t xml:space="preserve">6.1.2 Atención a los adultos mayores </t>
  </si>
  <si>
    <t>6.1.3 Visitas a los clubes de adultos mayores</t>
  </si>
  <si>
    <t>6.1.4 Reuniones mensuales con encargadas de clubes</t>
  </si>
  <si>
    <t>6.1.5 Entrega de apoyos a adultos mayores vulnerables</t>
  </si>
  <si>
    <t xml:space="preserve">6.1.6 Atención a reportes </t>
  </si>
  <si>
    <t xml:space="preserve">6.1.7 Canalización de casos </t>
  </si>
  <si>
    <t>4.2.1  Realización de campañas de salud para la prevención y detección de enfermedades crónico-degenerativas</t>
  </si>
  <si>
    <t>4.1.1 Actividades de Mecanoterapia</t>
  </si>
  <si>
    <t>4.1.2 Actividades de Electroterapia</t>
  </si>
  <si>
    <t>4.3.1 Apoyo de traslado a instituciones de salud</t>
  </si>
  <si>
    <t>4.3.2 Apoyo de traslado al TELETON</t>
  </si>
  <si>
    <t xml:space="preserve">4.4.1 Formación de un equipo deportivo de menores con discapacidad </t>
  </si>
  <si>
    <t>4.4.2 Participación en los juegos deportivos para personas con capacidades diferentes.</t>
  </si>
  <si>
    <t>4.5.1 Gestión ante DIF Estatal la donación de aparatos para movilidad asistida.</t>
  </si>
  <si>
    <t>4.5.2 Realización de comodato para el préstamo de aparatos de movilidad asistida.</t>
  </si>
  <si>
    <t>4.6.1 Brindar servicio de traslado y acompañamiento a instituciones médicas especializadas</t>
  </si>
  <si>
    <t xml:space="preserve">4.6.2 Acompañamiento de personas que requieran internamiento en clinicas de salud mental </t>
  </si>
  <si>
    <t>4.3.4 Apoyo de traslado a instituciones recreativas</t>
  </si>
  <si>
    <t>4.3.5 Apoyo de gestión de traslados</t>
  </si>
  <si>
    <t>4.6 Programa Contigo la Salud</t>
  </si>
  <si>
    <t>4.1.3 Actividades de Estimulación temprana</t>
  </si>
  <si>
    <t>1.1.1 Asesorías Jurídicas</t>
  </si>
  <si>
    <t xml:space="preserve">1.1. Programa de procuraduría para la defensa de los derechos de los niños, niñas y adolescentes. </t>
  </si>
  <si>
    <t>3.1.1 Entrega de apoyos a beneficiarios en comunidades y fraccionamientos.</t>
  </si>
  <si>
    <t>3.1.2 Realizar visitas de supervición</t>
  </si>
  <si>
    <t>3.2.1 Entrega de apoyos a beneficiarios en comunidades y fraccionamientos.</t>
  </si>
  <si>
    <t>3.2.2 Realizar visitas de supervición</t>
  </si>
  <si>
    <t xml:space="preserve">3.3.1  Realizar entrega bimestral de los desayunos escolares. </t>
  </si>
  <si>
    <t xml:space="preserve">3.3.2 Visitas de supervición sobre el manejo del programa </t>
  </si>
  <si>
    <t xml:space="preserve">3.4.1 Pláticas de orientación e higiene de alimentos </t>
  </si>
  <si>
    <t>3.5.1 Inscripción de beneficiarios (actualización de padrón)</t>
  </si>
  <si>
    <t>3.5.2 Realizar la entrega de apoyos por comunidades a los padres de familia</t>
  </si>
  <si>
    <t>3.6.2 Realizar la entrega de apoyos por comunidades a los padres de familia</t>
  </si>
  <si>
    <t>3.8 Programa Comedor Comunitario</t>
  </si>
  <si>
    <t>3.8.1 Desayuno diario a adultos mayores</t>
  </si>
  <si>
    <t>3.8.2 Desayuno a inmigrantes</t>
  </si>
  <si>
    <t>3.8.3 Desayuno a familias</t>
  </si>
  <si>
    <t>3.8.4 Realización de padrón de beneficiarios del comedor comunitario</t>
  </si>
  <si>
    <t>3.9 Programa de Comedor en casa</t>
  </si>
  <si>
    <t>3.9.1 Entrega de un desayuno diario a personas o familias en situación de vulnerabilidad social</t>
  </si>
  <si>
    <t>3.7 Programa de comedor escolar</t>
  </si>
  <si>
    <t>3.7.1 Apoyo al comedor escolar con material de limpieza</t>
  </si>
  <si>
    <t>3.7.2 Visitas de supervición al comedor escolar</t>
  </si>
  <si>
    <t>2.1.1 Terapias psicológicas.</t>
  </si>
  <si>
    <t>2.1.2 Taller de desarrollo Humano</t>
  </si>
  <si>
    <t xml:space="preserve">2.1.3 Canalizaciones </t>
  </si>
  <si>
    <t xml:space="preserve">2.2.1. Pláticas sobre derechos de los niños, niñas y adolescentes </t>
  </si>
  <si>
    <t xml:space="preserve">2.2.2 Taller sobre derechos de los niños, niñas y adolescentes  </t>
  </si>
  <si>
    <t xml:space="preserve">2.2.3 Realización de desfile enfatizando sobre los derechos de los niños, niñas y adolescentes </t>
  </si>
  <si>
    <t>2.2.4 Elaboración de padrón de menores trabajadores</t>
  </si>
  <si>
    <t xml:space="preserve">2.2.7 Pláticas de prevención para la erradicación de la migración infantil </t>
  </si>
  <si>
    <t>2.2.8 Proyección de cine-debate</t>
  </si>
  <si>
    <t>2.3.1 Talleres de prevención del embarazo adolescente</t>
  </si>
  <si>
    <t xml:space="preserve">2.3.2 Pláticas de prevención del embarazo adolescente </t>
  </si>
  <si>
    <t>2.3.3 Campaña de prevención de salud sexual y prevención de embarazo.</t>
  </si>
  <si>
    <t>2.5 Programa Despierta</t>
  </si>
  <si>
    <t>2.5.2 Concurso "Rola tu rola"</t>
  </si>
  <si>
    <t>2.5.3 Concurso "ExrpresArte"</t>
  </si>
  <si>
    <t xml:space="preserve">2.5.4 Conferencias sobre la sana convivencia </t>
  </si>
  <si>
    <t>2.4.1 Conferencias de prevención en el consumo de sustancias adictivas.</t>
  </si>
  <si>
    <t>5.1 Programa Tocando Corazones</t>
  </si>
  <si>
    <t>5.1.1 Feria del empleo para personas adultas mayores y con discapacidad</t>
  </si>
  <si>
    <t>5.1.2 Conferencias brindadas por la Fraternidad de hombres de negocios.</t>
  </si>
  <si>
    <t>5.1.3 Realización del Evento Día de la Familia</t>
  </si>
  <si>
    <t>5.1.4 Realización de la Feria de Calaveras</t>
  </si>
  <si>
    <t>5.1.5 Realización de las Posadas Navideñas</t>
  </si>
  <si>
    <t xml:space="preserve">5.2 Programa de desarrollo de habilidades, capacitación y desarrollo integral </t>
  </si>
  <si>
    <t xml:space="preserve">5.2.21 Realización del curso de verano para niños, niñas y adolescentes </t>
  </si>
  <si>
    <t xml:space="preserve">5.2.22 Realización del evento de  Clausura de talleres </t>
  </si>
  <si>
    <t>5.3 Programa Amigos Ayudando Amigos</t>
  </si>
  <si>
    <t xml:space="preserve">5.3.2 Visitas a empresarios </t>
  </si>
  <si>
    <t>5.4 Programa Intervención asistencial</t>
  </si>
  <si>
    <t>5.4.1 Realización de estudios socio-económicos y creación de expedientes.</t>
  </si>
  <si>
    <t>5.4.2 Realización de visitas domiciliarias.</t>
  </si>
  <si>
    <t>5.4.3 Canalización a diferentes instancias de asistencia.</t>
  </si>
  <si>
    <t xml:space="preserve">5.4.4 Canalizaciones a las diferentes áreas del DIF Municipal. </t>
  </si>
  <si>
    <t>5.4.6 Atención a reportes por parte de Seguridad Pública Municipal</t>
  </si>
  <si>
    <t>5.5 Programa DIF Turisteando</t>
  </si>
  <si>
    <t>5.5.1 Recorridos lúdico- recreativos para niños, niñas, adolescentes y adultos mayores en el estado.</t>
  </si>
  <si>
    <t>3.6.1 Inscripción de beneficiarios (actualización de padrón)</t>
  </si>
  <si>
    <t>6.2 Programa envejecimiento positivo</t>
  </si>
  <si>
    <t xml:space="preserve">6.2.1 Promoción del Coro de adultos mayores a nivel intermunicipal </t>
  </si>
  <si>
    <t>6.2.2 Actividades recreativas y lúdicas enfocadas en los adultos mayores</t>
  </si>
  <si>
    <t>6.2.3 Impartición de pláticas de Psicología</t>
  </si>
  <si>
    <t>6.2.4 Impartición de pláticas jurídicas</t>
  </si>
  <si>
    <t>6.2.5 Impartición de pláticas nutricionales</t>
  </si>
  <si>
    <t>6.2.6 Realización de padrón de adultos mayores profesionsitas y jubilados.</t>
  </si>
  <si>
    <t>6.3 Programa Madurez sin fronteras</t>
  </si>
  <si>
    <t xml:space="preserve">6.3.1 Recorridos culturales y recreativos en el estado. </t>
  </si>
  <si>
    <t>6.3.2 Recorridos culturales y recreativos en diferentes estados del país.</t>
  </si>
  <si>
    <t>6.3.3 Campamentos recreativos en diferentes estados del país.</t>
  </si>
  <si>
    <t>6.3.4 Promoción de la danza folklórica de adultos mayores dentro y fuera del estado.</t>
  </si>
  <si>
    <t>6.4 Programa Aprendiendo a envejecer</t>
  </si>
  <si>
    <t xml:space="preserve">6.4.1 Celebración de los aniversarios de los clubes </t>
  </si>
  <si>
    <t>6.4.3 Convivios con los clubes</t>
  </si>
  <si>
    <t>6.4.4 Celebración del Día del abuelo</t>
  </si>
  <si>
    <t xml:space="preserve">6.4.5 Realización de los Juegos deportivos y culturales </t>
  </si>
  <si>
    <t>6.4.6 Realización del curso de verano para adultos mayores</t>
  </si>
  <si>
    <t>6.4.7 Impartición de talleres de manualidades para adultos mayores</t>
  </si>
  <si>
    <t xml:space="preserve">6.5 Programa Abriendo caminos </t>
  </si>
  <si>
    <t>6.5.1 Impartición de pláticas sobre huertos familiares y medicinales</t>
  </si>
  <si>
    <t>6.5.3 Realización de convenio para la alfabetización de adultos mayores.</t>
  </si>
  <si>
    <t xml:space="preserve">Monitoreo </t>
  </si>
  <si>
    <t>Meta Programada</t>
  </si>
  <si>
    <t>Alcance</t>
  </si>
  <si>
    <t>Absoluto</t>
  </si>
  <si>
    <t>Relativo</t>
  </si>
  <si>
    <t>1.1.2 Elaboración de demandas</t>
  </si>
  <si>
    <t>1.1.3 Contestación de demandas</t>
  </si>
  <si>
    <t>1.1.7 Elaboración de cartas poder simple</t>
  </si>
  <si>
    <t>1.1.8 Contestación de amparos indirectos</t>
  </si>
  <si>
    <t>1.1.9 Contestación de prevenciones</t>
  </si>
  <si>
    <t>1.1.10 Canalizaciones a diversas instituciones</t>
  </si>
  <si>
    <t>1.1.11 Elaboración y envío de citatorios</t>
  </si>
  <si>
    <t>1.1.12 Elaboración de actas de resguardo temporal del menor</t>
  </si>
  <si>
    <t>1.1.15 Aceptación del cargo de tutor y emisión de opinión</t>
  </si>
  <si>
    <t>1.1.16 Audiencias</t>
  </si>
  <si>
    <t>1.1.17 Atención a reportes</t>
  </si>
  <si>
    <t>1.1.18 Denuncia ante la fiscalía del estado o del municipio y aseguramiento del menor ante DIF Aguascalientes</t>
  </si>
  <si>
    <t xml:space="preserve">1.1.19 Pláticas prematrimoniales </t>
  </si>
  <si>
    <t>1.1.20 Pláticas de temas jurídicos impartidas en las instituciones educativas municipales</t>
  </si>
  <si>
    <t>1.1.21 Visitas a juzgado para presentar escritos y revisión de expedientes en el Juzgado de Pabellón de Arteaga y de Aguascalientes</t>
  </si>
  <si>
    <t>1.1.22 Elaboración de recibos de pago de pensión alimenticia</t>
  </si>
  <si>
    <t xml:space="preserve">1.1.23 Mediación y conciliación entre particulares. </t>
  </si>
  <si>
    <t>1.1.4 Realización de convenios ante juzgados</t>
  </si>
  <si>
    <t>1.1.6 Elaboración de promociones</t>
  </si>
  <si>
    <t>1.1.13 Elaboración de actas asistenciales</t>
  </si>
  <si>
    <t>1.1.14 Realización de actas de manifestación de hechos</t>
  </si>
  <si>
    <t>1.1.24 Asistencia a capacitaciones del personal jurídico.</t>
  </si>
  <si>
    <t>1.1.25 Elaboración de actas de comparecencia y compromiso</t>
  </si>
  <si>
    <t>4.3.3 Apoyo de traslado a personas con discapacidades hacia instituciones educativas</t>
  </si>
  <si>
    <t>2.2.11 Vinculación con las instituciones educativas a manera de prevenir la deserción escolar.</t>
  </si>
  <si>
    <t>6.4.2 Activación física a los diferentes clubes a fin de conbatir la obesidad</t>
  </si>
  <si>
    <t>2.2.5 Visitas a empleadores de menores trabajadores</t>
  </si>
  <si>
    <t>2.2.10 Realización de taller de prevención escolar dirigidas a padres de familia.</t>
  </si>
  <si>
    <t>2.2.6 Pláticas de comunicación y convivencia intrafamiliar</t>
  </si>
  <si>
    <t>2.2.12 Campaña sobre la responsailidad paterna.</t>
  </si>
  <si>
    <t>2.4.2 Talleres de prevención de adicciones enfocadas a padres de familia</t>
  </si>
  <si>
    <t>2.5.1 Pláticas sobre habilidades para la vida en temas de suicidio</t>
  </si>
  <si>
    <t>2.5.5 Taller de habilidades para la vida en temas de suicidio</t>
  </si>
  <si>
    <t>4.1.4 Actividades de Orientación y movilidad</t>
  </si>
  <si>
    <t>2.2.9 Pláticas preventivas sobre la deserción escolar en las instituciones educativas municipales</t>
  </si>
  <si>
    <t>6.2.7 Actualización del padrón de adultos mayores</t>
  </si>
  <si>
    <t>6.2.9 Pláticas para la prevención de enfermedades crónico-degenerativas</t>
  </si>
  <si>
    <t>6.5.2 Gestión de descuentos en negocios locales para la adquisicion de alimentos a un precio mas bajo</t>
  </si>
  <si>
    <t>5.3.1 Vinculación con empresas para la solicitud de donación alimenticia, económica y en especie.</t>
  </si>
  <si>
    <t>4.2.2 Gestionar ante el SSEA personal médico</t>
  </si>
  <si>
    <t xml:space="preserve">4.2.3 Campañas de concientización para la donación de medicamentos. </t>
  </si>
  <si>
    <t>4.2.4 Realización de Caravanas de salud en comunidades y cabecera municipal</t>
  </si>
  <si>
    <t>5.4.5 Vinculación con instituciones educativas del municipio para la detección de problematicas sociales</t>
  </si>
  <si>
    <t>2.2.13 Realización de taller Crianza Positiva</t>
  </si>
  <si>
    <t>2.2.14 Pláticas de prevención de acoso escolar</t>
  </si>
  <si>
    <t>2.2.15 Donación de medicamentos</t>
  </si>
  <si>
    <t>Todo el Municipio</t>
  </si>
  <si>
    <t>6.2.8 Establecer el universo de personas adultas mayores del municipio.</t>
  </si>
  <si>
    <t>Porcentaje de demandas elaboradas</t>
  </si>
  <si>
    <t>Porcentaje de contestaciones realizadas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</si>
  <si>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</si>
  <si>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</si>
  <si>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</si>
  <si>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</si>
  <si>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convenios ante juzgados solicitados</t>
  </si>
  <si>
    <t>Porcentaje de convenios internos solicitados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</si>
  <si>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</si>
  <si>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</si>
  <si>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</si>
  <si>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</si>
  <si>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</si>
  <si>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</si>
  <si>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</si>
  <si>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</si>
  <si>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</si>
  <si>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</si>
  <si>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</si>
  <si>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</si>
  <si>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</si>
  <si>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</si>
  <si>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</si>
  <si>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</si>
  <si>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Expresa el nivel de cobertura de las asesorias legales solicitadas</t>
  </si>
  <si>
    <t>Expresa el grado de atencion a los reportes recibidos</t>
  </si>
  <si>
    <t>Expresa el nivel de cumplimiento de platicas prematrimoniales programadas</t>
  </si>
  <si>
    <t>Expresa el porcentaje de atencion a los convenios ante juzgado</t>
  </si>
  <si>
    <t>Expresa el porcentaje de cartas poder simple otorgada</t>
  </si>
  <si>
    <t>Expresa la cobertura a la demanda de citatorios que se presenta</t>
  </si>
  <si>
    <t>Expresa el porcentade de demandas solicitadas y realizadas</t>
  </si>
  <si>
    <t>Expresa el porcentaje de contestaciones de demandas solicitadas por el juzgado</t>
  </si>
  <si>
    <t>Expresa el porcentaje convenios internos realizados</t>
  </si>
  <si>
    <t>Expresa el porcentaje de promociones realizadas</t>
  </si>
  <si>
    <t>Expresa el porcentaje de contestacion de amparos solicitados por el juzgado</t>
  </si>
  <si>
    <t>Expresa el porcentaje de contestacion de prevenciones solicitadas por el juzgado</t>
  </si>
  <si>
    <t>Expresa el porcentaje de canalizaciones solicitadas.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</si>
  <si>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</si>
  <si>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</si>
  <si>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</si>
  <si>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</si>
  <si>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</si>
  <si>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porcentaje de denuncias ante la fiscalia realizadas</t>
  </si>
  <si>
    <t>Expresa el nivel de cumplimiento de visitas realizadas al juzgado programadas</t>
  </si>
  <si>
    <t>Expresa el porcentaje de recibos elaborados solicitados</t>
  </si>
  <si>
    <t>Expresa el nivel de atencion a las capacitaciones brindadas</t>
  </si>
  <si>
    <t>Expresa el porcentaje de actas de comparesencia atendidas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</si>
  <si>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</si>
  <si>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t>Informe Trimestral del DIF Municipal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</si>
  <si>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</si>
  <si>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</si>
  <si>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</si>
  <si>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</si>
  <si>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</si>
  <si>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</si>
  <si>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</si>
  <si>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</si>
  <si>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</si>
  <si>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</si>
  <si>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</si>
  <si>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</si>
  <si>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</si>
  <si>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</si>
  <si>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</si>
  <si>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</si>
  <si>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</si>
  <si>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</si>
  <si>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</si>
  <si>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</si>
  <si>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</si>
  <si>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Porcentaje de terapias psicológicas aplicadas</t>
  </si>
  <si>
    <t>Porcentaje de talleres realizados</t>
  </si>
  <si>
    <t>Porcentaje de desfiles realizados</t>
  </si>
  <si>
    <t>Porcentaje de padron realizado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</si>
  <si>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</si>
  <si>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</si>
  <si>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</si>
  <si>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</si>
  <si>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</si>
  <si>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</si>
  <si>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</si>
  <si>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</si>
  <si>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</si>
  <si>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Porcentaje de talleres de prevención de embarazo realizados</t>
  </si>
  <si>
    <t>Porcentaje de pláticas de prevención de embarazo impartidas</t>
  </si>
  <si>
    <t>Porcentaje de conferencias impartidas</t>
  </si>
  <si>
    <t>Expresa el nivel de cobertura de las asesorias psicológicas programadas</t>
  </si>
  <si>
    <t>Porcentaje de talleres de prevención de adicciones realizados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</si>
  <si>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</si>
  <si>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</si>
  <si>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</si>
  <si>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</si>
  <si>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Porcentaje de despensas entregadas</t>
  </si>
  <si>
    <t>Porcentaje de visitas programadas</t>
  </si>
  <si>
    <t>Porcentaje de despensas familiares entregadas</t>
  </si>
  <si>
    <t>Porcentaje de desayunos entregados</t>
  </si>
  <si>
    <t xml:space="preserve">Porcentaje de pláticas de orientación impartidas </t>
  </si>
  <si>
    <t>Porcentaje de visitas de supervición realizadas</t>
  </si>
  <si>
    <t>Porcentaje de despensas entregadas a menores de 6 a 11 meses</t>
  </si>
  <si>
    <t>Porcentaje de inscripciones programadas</t>
  </si>
  <si>
    <t>Porcentaje de despensas entregadas a menores de 1 a 4 años</t>
  </si>
  <si>
    <t>Porcentaje de entregas de material programadas</t>
  </si>
  <si>
    <t>Porcentaje de personas beneficiadas</t>
  </si>
  <si>
    <t xml:space="preserve">Porcentaje de desayunos entregados </t>
  </si>
  <si>
    <t>Porcentaje de padrón realizado</t>
  </si>
  <si>
    <t xml:space="preserve">Porcentaje de personas beneficiadas </t>
  </si>
  <si>
    <t>Porcentaje de actividades brindadas</t>
  </si>
  <si>
    <t>Porcentaje de actividades de orientación realizadas</t>
  </si>
  <si>
    <t>Porcentaje de actividades de electroterapia realizadas</t>
  </si>
  <si>
    <t>Porcentaje de actividades de estimulación realizadas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</si>
  <si>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</si>
  <si>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</si>
  <si>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</si>
  <si>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</si>
  <si>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Porcentaje de traslados brindados</t>
  </si>
  <si>
    <t>Porcentaje de traslados realizados</t>
  </si>
  <si>
    <t>Porcentaje de traslados a instituciones brindados</t>
  </si>
  <si>
    <t xml:space="preserve">Porcentaje de juegos asistidos </t>
  </si>
  <si>
    <t>Porcentaje de comodatos realizados</t>
  </si>
  <si>
    <t xml:space="preserve">Porcentaje de acompañamientos brindados </t>
  </si>
  <si>
    <t>Porcentaje de acompañamientos a clinicas de salud brindadas</t>
  </si>
  <si>
    <t>Porcentaje de niños y adolescentes inscritos</t>
  </si>
  <si>
    <t>Porcentaje de vinculaciónes realizadas</t>
  </si>
  <si>
    <t>Porcentaje de visitas a empresarios realizadas</t>
  </si>
  <si>
    <t>Porcentaje de visitas domiciliarias programadas</t>
  </si>
  <si>
    <t>Porcentaje de estudios socio-económicos realizados</t>
  </si>
  <si>
    <t>Porcentaje de canalizaciones internas atendidas</t>
  </si>
  <si>
    <t>Porcentaje de Vinculaciones realizadas</t>
  </si>
  <si>
    <t>Porcentaje de recorridos programados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</si>
  <si>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</si>
  <si>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</si>
  <si>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</si>
  <si>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</si>
  <si>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</si>
  <si>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>Porcentaje de promociones programadas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</si>
  <si>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</si>
  <si>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</si>
  <si>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</si>
  <si>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</si>
  <si>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</si>
  <si>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</si>
  <si>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</si>
  <si>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</si>
  <si>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</si>
  <si>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</si>
  <si>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</si>
  <si>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</si>
  <si>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</si>
  <si>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</si>
  <si>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</si>
  <si>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>Porcentaje de pláticas sobre huertos familiares impartidas</t>
  </si>
  <si>
    <t>Porcentaje de gestion de descuentos solicitados</t>
  </si>
  <si>
    <t>Porcentaje de convenios realizados</t>
  </si>
  <si>
    <t xml:space="preserve">Expresa el porcentaje de talleres de desarrollo humano programados </t>
  </si>
  <si>
    <t>Porcentaje de platicas impartidas</t>
  </si>
  <si>
    <t>Porcentaje de taller realizado</t>
  </si>
  <si>
    <t>Porcentaje de visitas realizadas</t>
  </si>
  <si>
    <t>Porcentaje de pláticas impartidas</t>
  </si>
  <si>
    <t>Expresa el nivel de cumplimiento de platicas sobre derechos de los niños, niñas y adolescentes impartidas</t>
  </si>
  <si>
    <t xml:space="preserve">Línea de acción </t>
  </si>
  <si>
    <t>Línea de acción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</si>
  <si>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</si>
  <si>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</si>
  <si>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</si>
  <si>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</si>
  <si>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</si>
  <si>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</si>
  <si>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</si>
  <si>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</si>
  <si>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</si>
  <si>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</si>
  <si>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</si>
  <si>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</si>
  <si>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</si>
  <si>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</si>
  <si>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</si>
  <si>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</si>
  <si>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</si>
  <si>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</si>
  <si>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</si>
  <si>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</si>
  <si>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</si>
  <si>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</si>
  <si>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</si>
  <si>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</si>
  <si>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</si>
  <si>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</si>
  <si>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</si>
  <si>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</si>
  <si>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nivel de cumplimiento de entregas de apoyo programadas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</si>
  <si>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</si>
  <si>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</si>
  <si>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</si>
  <si>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</si>
  <si>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Porcentaje de actividades de mecanoterapia brindadas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</si>
  <si>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</si>
  <si>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</si>
  <si>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</si>
  <si>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</si>
  <si>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</si>
  <si>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</si>
  <si>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</si>
  <si>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</si>
  <si>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</si>
  <si>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</si>
  <si>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</si>
  <si>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</si>
  <si>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</si>
  <si>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</si>
  <si>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</si>
  <si>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</si>
  <si>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</si>
  <si>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</si>
  <si>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</si>
  <si>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</si>
  <si>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</si>
  <si>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</si>
  <si>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</si>
  <si>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</si>
  <si>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</si>
  <si>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niños, niñas y adolescentes inscritos respecto al total de interesados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</si>
  <si>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</si>
  <si>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</si>
  <si>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</si>
  <si>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</si>
  <si>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</si>
  <si>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</si>
  <si>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</si>
  <si>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</si>
  <si>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</si>
  <si>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</si>
  <si>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</si>
  <si>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</si>
  <si>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</si>
  <si>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</si>
  <si>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</si>
  <si>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</si>
  <si>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</si>
  <si>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</si>
  <si>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</si>
  <si>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</si>
  <si>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</si>
  <si>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</si>
  <si>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</si>
  <si>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</si>
  <si>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</si>
  <si>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</si>
  <si>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</si>
  <si>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</si>
  <si>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</si>
  <si>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</si>
  <si>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t>Numerador: Canalizaciones realizadas                                                                 Denominador: Total de canalizaciones requeridas *100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</si>
  <si>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</si>
  <si>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</si>
  <si>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</si>
  <si>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</si>
  <si>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</si>
  <si>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</si>
  <si>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</si>
  <si>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t>Expresa el porcentaje de pláticas preventivas sobre deserción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</si>
  <si>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</si>
  <si>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</si>
  <si>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</si>
  <si>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</si>
  <si>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</si>
  <si>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</si>
  <si>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</si>
  <si>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</si>
  <si>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</si>
  <si>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</si>
  <si>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</si>
  <si>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</si>
  <si>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</si>
  <si>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</si>
  <si>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</si>
  <si>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</si>
  <si>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</si>
  <si>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</si>
  <si>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</si>
  <si>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</si>
  <si>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</si>
  <si>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</si>
  <si>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</si>
  <si>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</si>
  <si>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</si>
  <si>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</si>
  <si>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</si>
  <si>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</si>
  <si>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</si>
  <si>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</si>
  <si>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</si>
  <si>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</si>
  <si>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</si>
  <si>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</si>
  <si>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</si>
  <si>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</si>
  <si>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</si>
  <si>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</si>
  <si>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</si>
  <si>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</si>
  <si>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</si>
  <si>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</si>
  <si>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de concientizacion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</si>
  <si>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caravanas de salud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</si>
  <si>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</si>
  <si>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</si>
  <si>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</si>
  <si>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</si>
  <si>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</si>
  <si>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Menores Inscritos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</si>
  <si>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juegos programados *100</t>
    </r>
  </si>
  <si>
    <t>Numerador: Gestiones solicitadas                                                                                  Denominador: Total de gestiones realizadas *100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</si>
  <si>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</si>
  <si>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comodatos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</si>
  <si>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</si>
  <si>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personas beneficiadas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</si>
  <si>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 xml:space="preserve"> Feria del empleo programada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</si>
  <si>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conferencias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</si>
  <si>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</si>
  <si>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ferias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</si>
  <si>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posadas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</si>
  <si>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talleres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</si>
  <si>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niños inscritos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</si>
  <si>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</si>
  <si>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</si>
  <si>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</si>
  <si>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estudios socio-económicos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</si>
  <si>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</si>
  <si>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</si>
  <si>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</si>
  <si>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</si>
  <si>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t xml:space="preserve">Numerador: Reportes atendidos                                      Denominador: Total de reportes requeridos *100                              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</si>
  <si>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theme="1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</si>
  <si>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Recorridos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</si>
  <si>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credenciales requeridas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</si>
  <si>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</si>
  <si>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</si>
  <si>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t>Numerador: Reuniones realizadas                             Denominador: Reuniones programdas *100</t>
  </si>
  <si>
    <t>Numerador: Apoyos entregados                                                  Denominador: Total de apoyos programados *100</t>
  </si>
  <si>
    <t>Numerador: Actividades recreativas realizadas                                         Denominador: Total de Actividades *100</t>
  </si>
  <si>
    <t>Numerador: Presentaciones realizadas                                                                             Denominador: Total de presentaciones programadas *100</t>
  </si>
  <si>
    <t>Numerador: Pláticas Jurídicas impartidas                                      Denominador: Total de pláticas programadas *100</t>
  </si>
  <si>
    <t>Numerador: Pláticas de Psicología impartidas                                     Denominador: Total de pláticas programadas *100</t>
  </si>
  <si>
    <t>Numerador: Pláticas nutricionales impartidas                                                                        Denominador: Total de pláticas programadas *100</t>
  </si>
  <si>
    <t>Numerador: Padrón de adultos mayores                                             Denominador: Total de adultos profesionistas *100</t>
  </si>
  <si>
    <t>Numerador: Actualización de padrón                                 Denominador: Total de padron actualizado *100</t>
  </si>
  <si>
    <t>Numerador: Universo de personas adultas                                                   Denominador: Total de personas adultas mayores *100</t>
  </si>
  <si>
    <t>Numerador: Pláticas de prevención                             Denominador: Total de pláticas programadas *100</t>
  </si>
  <si>
    <t>Numerador: Recorridos realizados                                                       Denominador: Total de recorridos programados *100</t>
  </si>
  <si>
    <t>Numerador: Campamentos realizados                                                   Denominador: Total de campamentos programados *100</t>
  </si>
  <si>
    <t>Numerador: Celebracion realizada                                  Denominador: Total de celebraciones programadas *100</t>
  </si>
  <si>
    <t>Numerador: Actividades físicas realizadas                                      Denominador: Total de actividades *100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</si>
  <si>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</si>
  <si>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</si>
  <si>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Numerador: Curso realizado                                                      Denominador: Total de cursos programados *100</t>
  </si>
  <si>
    <t>Numerador: Talleres realizados                                         Denominador: Total de talleres programados *100</t>
  </si>
  <si>
    <t>Numerador: Pláticas de huertos familiares                                                  Denominador: Total de pláticas programadas *100</t>
  </si>
  <si>
    <t>Numerador: Convenios realizados                                               Denominador: Total de convenios programados *100</t>
  </si>
  <si>
    <t>Expresa el nivel de cobertura en instituciones educativas en materia jurídica</t>
  </si>
  <si>
    <t xml:space="preserve">Expresa el porcentaje de atención a necesidades identificadas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</si>
  <si>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</si>
  <si>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t>Expresa el porcentaje de mediaciones y conciliaciones que se presentan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</si>
  <si>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</si>
  <si>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</si>
  <si>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</si>
  <si>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Porcentaje de asesorías legales efectuadas</t>
  </si>
  <si>
    <t xml:space="preserve">Descendiente </t>
  </si>
  <si>
    <t>Los interesados acuden a la plática programada</t>
  </si>
  <si>
    <t xml:space="preserve">Los interesados acuden a las audiencias </t>
  </si>
  <si>
    <t xml:space="preserve">Ascendente </t>
  </si>
  <si>
    <t>Las escuelas están de acuerdo en que las pláticas sean impartidas en sus instalaciones</t>
  </si>
  <si>
    <t>Se cuenta con el personal para brindar las asesorías que se requieran.</t>
  </si>
  <si>
    <t xml:space="preserve">La persona interesada acude para realizar el trámite solicitado </t>
  </si>
  <si>
    <t xml:space="preserve">Se cuenta con el personal para realizar las contestaciones de demandas en tiempo y forma. </t>
  </si>
  <si>
    <t xml:space="preserve">Las partes deben estar presentes para poder realizar los convenios necesarios. </t>
  </si>
  <si>
    <t xml:space="preserve">Se cuenta con el personal necesario para realizar las promociones requeridas. </t>
  </si>
  <si>
    <t>1.1.5 Realización de convenios internos ante DIF</t>
  </si>
  <si>
    <t xml:space="preserve">Se cuenta con el personal necesario para la realización de cartas poder simple. </t>
  </si>
  <si>
    <t xml:space="preserve">Se cuenta con el personal para la contestanción de amparos </t>
  </si>
  <si>
    <t xml:space="preserve">Se cuenta con el personal para la contestación de prevenciones. </t>
  </si>
  <si>
    <t>Los interesados acuden con el personal jurídico.</t>
  </si>
  <si>
    <t xml:space="preserve">Se cuenta con el personal para realizar las canalizaciones correspondientes. </t>
  </si>
  <si>
    <t xml:space="preserve">Los interesados acuden con el personal jurídico. </t>
  </si>
  <si>
    <t xml:space="preserve">Se cuenta con el personal necesario para la realización de actas. </t>
  </si>
  <si>
    <t xml:space="preserve">El juez determina los menores designados a un tutor. </t>
  </si>
  <si>
    <t xml:space="preserve">Se cuenta con el personal necesario para brindar la atención </t>
  </si>
  <si>
    <t xml:space="preserve">Los interesados se presentan directamente en la institucion. </t>
  </si>
  <si>
    <t xml:space="preserve">Se cuentan con los vehículos necesarios para realizar las visitas. </t>
  </si>
  <si>
    <t xml:space="preserve">Las partes deben estar presentes para realizar el recibo. </t>
  </si>
  <si>
    <t xml:space="preserve">Las partes deben estar interesadas en realizar la mediación correspondiente. </t>
  </si>
  <si>
    <t>EL personal jurídico acude a las capacitaciones que se solicitan</t>
  </si>
  <si>
    <t>Los interesados deben estar presentes para realizar las actas compromiso</t>
  </si>
  <si>
    <t xml:space="preserve">Los interesados deben acudir para recibir el servicio. </t>
  </si>
  <si>
    <t xml:space="preserve">Las instituciones educativas están de acuerdo en participar en el desfile. </t>
  </si>
  <si>
    <t xml:space="preserve">Se cuenta con el personal necesario para realizar el padrón. </t>
  </si>
  <si>
    <t>Se cuenta con el personal para realizar las visitas programadas.</t>
  </si>
  <si>
    <t>Los orientadores acuden a la plática programada</t>
  </si>
  <si>
    <t xml:space="preserve">Se cuenta con el material adecuado para realizar las proyecciones programadas. </t>
  </si>
  <si>
    <t xml:space="preserve">Las partes deben estar interesadas en realizar la vinculación en pro de la ciudadanía. </t>
  </si>
  <si>
    <t xml:space="preserve">Las padres de familia deben estar interesados en participar en el taller. </t>
  </si>
  <si>
    <t xml:space="preserve">La ciudadanía muestra interés en participar en la campaña. </t>
  </si>
  <si>
    <t xml:space="preserve">La ciudadanía muestra interés en participar en el taller. </t>
  </si>
  <si>
    <t xml:space="preserve">La población dona los medicamentos que no utilizan. </t>
  </si>
  <si>
    <t>Los adolescentes acuden a los talleres programados</t>
  </si>
  <si>
    <t>Los adolescentes acuden a las pláticas programadas</t>
  </si>
  <si>
    <t xml:space="preserve">Se tiene vinculación con instituciones especializadas en adicciones. </t>
  </si>
  <si>
    <t xml:space="preserve">La población muestra interes en participar en los talleres. </t>
  </si>
  <si>
    <t xml:space="preserve">Los adolescentes muestran interés en la convocatoria. </t>
  </si>
  <si>
    <t xml:space="preserve">Se cuenta con el personal para brindar las conferencias programadas. </t>
  </si>
  <si>
    <t xml:space="preserve">El producto llega a tiempo para ser entregado. </t>
  </si>
  <si>
    <t>Se cuenta con el personal y los vehículos necesarios para llevar a cabo las visitas programadas</t>
  </si>
  <si>
    <t>Dependemos de DIF Estatal para aumentar lugares de beneficiarios.</t>
  </si>
  <si>
    <t xml:space="preserve">Se cuenta con el presupuesto para poder realizar la entrega en tiempo y forma. </t>
  </si>
  <si>
    <t xml:space="preserve">Se cuenta con el presupuesto para poder realizar los desayunos necesarios. </t>
  </si>
  <si>
    <t xml:space="preserve">Se cuenta con el personal para realizar el padrón. </t>
  </si>
  <si>
    <t>Se cuenta con el personal para realizar las actividades requeridas.</t>
  </si>
  <si>
    <t xml:space="preserve">Se tiene vinculación con instituciones de salud. </t>
  </si>
  <si>
    <t>Se cuenta con el personal para poder realizar las campañas programadas</t>
  </si>
  <si>
    <t>Se cuenta con el presupuesto para realizar los recorridos programados</t>
  </si>
  <si>
    <t xml:space="preserve">Los menores estan interesados en participar en un equipo deportivo. </t>
  </si>
  <si>
    <t>Los menores estan interesados en participar en las convocatorias requeridas.</t>
  </si>
  <si>
    <t>Dependemos de DIF Estatal para la donación solicitada</t>
  </si>
  <si>
    <t xml:space="preserve">Contamos con el personal para realizar los comodatos requeridos. </t>
  </si>
  <si>
    <t xml:space="preserve">Se tiene vinculación con empresas para realizar la feria de empleo. </t>
  </si>
  <si>
    <t>Se tiene vinculación con Fraternidad Internacional de Hombres de Negocios para impartir las conferencias programadas</t>
  </si>
  <si>
    <t xml:space="preserve">Se cuenta con el presupuesto para llevar a cabo el evento. </t>
  </si>
  <si>
    <t xml:space="preserve">Se cuenta con el presupuesto para la realizacion del evento. </t>
  </si>
  <si>
    <t xml:space="preserve">Se cuenta con el presupuesto para la realización del evento programado. </t>
  </si>
  <si>
    <t>La ciudadanía se interesa en el taller ofrecido</t>
  </si>
  <si>
    <t>Los niños, niñas y adolescentes se interesan por el curso ofrecido.</t>
  </si>
  <si>
    <t xml:space="preserve">Se tiene vinculación activa con diversas empresas locales. </t>
  </si>
  <si>
    <t xml:space="preserve">Se cuenta con el personal y los formatos necesarios. </t>
  </si>
  <si>
    <t>Se tiene una vinculación activa con las diferentes instituciones educativas municipales.</t>
  </si>
  <si>
    <t xml:space="preserve">Se cuenta con el personal para la atención de los diferentes reportes. </t>
  </si>
  <si>
    <t xml:space="preserve">Se cuentan con los vehículos necesarios para realizar los recorridos programados. </t>
  </si>
  <si>
    <t xml:space="preserve">La cantidad de credenciales disponibles depende de la entrega mensual por parte de INAPAM Aguascalientes. </t>
  </si>
  <si>
    <t xml:space="preserve">Se cuenta con el personal para la atención de los adultos mayores. </t>
  </si>
  <si>
    <t>Se cuenta con el espacio para realizar las reuniones programadas</t>
  </si>
  <si>
    <t xml:space="preserve">Los adultos mayores estan interesados en participar en las diferentes convocatorias e invitaciones. </t>
  </si>
  <si>
    <t>Se cuenta con el personal para realizar las pláticas programadas</t>
  </si>
  <si>
    <t>Los adultos mayores muestran interés por los recorridos programados</t>
  </si>
  <si>
    <t xml:space="preserve">Los adultos mayores muestran interes por las convocatorias e invitaciones recibidas. </t>
  </si>
  <si>
    <t xml:space="preserve">Se cuenta con el presupuesto para la realización de los eventos. </t>
  </si>
  <si>
    <t xml:space="preserve">Se cuenta con el personal para realizar la activación física requerida. </t>
  </si>
  <si>
    <t xml:space="preserve">Los adultos mayores muestran interés por realizar convivios de manera contínua. </t>
  </si>
  <si>
    <t xml:space="preserve">Se cuenta con el presupuesto para la realización del evento magno. </t>
  </si>
  <si>
    <t xml:space="preserve">Los adultos mayores muestran interés por el curso ofrecido. </t>
  </si>
  <si>
    <t xml:space="preserve">Los adultos mayores muestran interés por los talleres ofrecidos. </t>
  </si>
  <si>
    <t xml:space="preserve">Se tiene vinculación con personas expertas en huertos familiares. </t>
  </si>
  <si>
    <t xml:space="preserve">Se tiene vinculación con negocios locales dispuestos a brindar descuentos. </t>
  </si>
  <si>
    <t xml:space="preserve">Se busca la vinculación con INEPJA para la realización del convenio de trabajo. </t>
  </si>
  <si>
    <t>34</t>
  </si>
  <si>
    <t>31</t>
  </si>
  <si>
    <t>331</t>
  </si>
  <si>
    <t>157</t>
  </si>
  <si>
    <t>40</t>
  </si>
  <si>
    <t>25</t>
  </si>
  <si>
    <t>9</t>
  </si>
  <si>
    <t>142</t>
  </si>
  <si>
    <t>90</t>
  </si>
  <si>
    <t>563</t>
  </si>
  <si>
    <t>11</t>
  </si>
  <si>
    <t>3</t>
  </si>
  <si>
    <t>8</t>
  </si>
  <si>
    <t>1</t>
  </si>
  <si>
    <t>0</t>
  </si>
  <si>
    <t>2400</t>
  </si>
  <si>
    <t>1200</t>
  </si>
  <si>
    <t>12000</t>
  </si>
  <si>
    <t>7</t>
  </si>
  <si>
    <t>16320</t>
  </si>
  <si>
    <t>1800</t>
  </si>
  <si>
    <t>35</t>
  </si>
  <si>
    <t>19137</t>
  </si>
  <si>
    <t>16444</t>
  </si>
  <si>
    <t>6</t>
  </si>
  <si>
    <t>2</t>
  </si>
  <si>
    <t>5</t>
  </si>
  <si>
    <t>153</t>
  </si>
  <si>
    <t>688</t>
  </si>
  <si>
    <t>256</t>
  </si>
  <si>
    <t>450</t>
  </si>
  <si>
    <t>5.2.1 Impartición de Talleres para Madres de Familia en Cabecera Municipal</t>
  </si>
  <si>
    <t>5.2.2 Impartición de Talleres para Madres de Familia en Comunidades</t>
  </si>
  <si>
    <t>5.2.3 Impartición de Talleres para Niños en Cabecera Municipal</t>
  </si>
  <si>
    <t>5.2.4 Impartición de Talleres para Niños en Comunidades</t>
  </si>
  <si>
    <t>10</t>
  </si>
  <si>
    <t>20</t>
  </si>
  <si>
    <t xml:space="preserve">Descendente </t>
  </si>
  <si>
    <t>Gestion/Eficiencia/Trimestral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</si>
</sst>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5">
    <xf numFmtId="0" fontId="0" fillId="0" borderId="0" xfId="0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0" fillId="0" borderId="16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ont="1" applyBorder="1"/>
    <xf numFmtId="164" fontId="0" fillId="0" borderId="17" xfId="0" applyNumberFormat="1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16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wrapText="1"/>
    </xf>
    <xf numFmtId="164" fontId="0" fillId="0" borderId="0" xfId="0" applyNumberFormat="1" applyFont="1" applyBorder="1" applyAlignment="1">
      <alignment horizontal="right" vertical="top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3" fillId="10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2" fontId="20" fillId="0" borderId="1" xfId="0" applyNumberFormat="1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4" fontId="0" fillId="0" borderId="1" xfId="0" applyNumberFormat="1" applyFill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4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/>
    </xf>
    <xf numFmtId="0" fontId="24" fillId="0" borderId="41" xfId="0" applyFont="1" applyFill="1" applyBorder="1" applyAlignment="1">
      <alignment horizontal="left" vertical="top" wrapText="1"/>
    </xf>
    <xf numFmtId="0" fontId="23" fillId="10" borderId="9" xfId="0" applyFont="1" applyFill="1" applyBorder="1" applyAlignment="1">
      <alignment horizontal="center" vertical="center"/>
    </xf>
    <xf numFmtId="0" fontId="0" fillId="0" borderId="1" xfId="0" quotePrefix="1" applyFont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  <xf numFmtId="0" fontId="0" fillId="0" borderId="0" xfId="0" applyNumberFormat="1" applyFont="1"/>
    <xf numFmtId="0" fontId="10" fillId="4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13" fillId="0" borderId="1" xfId="0" applyNumberFormat="1" applyFont="1" applyBorder="1"/>
    <xf numFmtId="2" fontId="13" fillId="0" borderId="1" xfId="0" applyNumberFormat="1" applyFont="1" applyBorder="1" applyAlignment="1">
      <alignment horizontal="left" vertical="top"/>
    </xf>
    <xf numFmtId="2" fontId="13" fillId="0" borderId="0" xfId="0" applyNumberFormat="1" applyFont="1"/>
    <xf numFmtId="2" fontId="11" fillId="10" borderId="9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  <xf numFmtId="2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/>
    <xf numFmtId="2" fontId="0" fillId="0" borderId="0" xfId="0" applyNumberFormat="1" applyFont="1"/>
    <xf numFmtId="2" fontId="23" fillId="10" borderId="9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2" fillId="13" borderId="1" xfId="0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wrapText="1"/>
    </xf>
    <xf numFmtId="10" fontId="0" fillId="0" borderId="1" xfId="0" applyNumberFormat="1" applyFont="1" applyBorder="1" applyAlignment="1">
      <alignment horizontal="right" vertical="top" wrapText="1"/>
    </xf>
    <xf numFmtId="10" fontId="0" fillId="0" borderId="0" xfId="0" applyNumberFormat="1" applyFont="1"/>
    <xf numFmtId="10" fontId="10" fillId="4" borderId="1" xfId="0" applyNumberFormat="1" applyFont="1" applyFill="1" applyBorder="1" applyAlignment="1">
      <alignment vertical="center"/>
    </xf>
    <xf numFmtId="10" fontId="11" fillId="5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1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Fill="1" applyBorder="1"/>
    <xf numFmtId="0" fontId="0" fillId="0" borderId="4" xfId="0" applyNumberFormat="1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23" fillId="0" borderId="1" xfId="0" applyFont="1" applyBorder="1"/>
    <xf numFmtId="0" fontId="23" fillId="0" borderId="1" xfId="0" applyFont="1" applyFill="1" applyBorder="1"/>
    <xf numFmtId="0" fontId="2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 applyAlignment="1">
      <alignment horizontal="right" vertical="top" wrapText="1"/>
    </xf>
    <xf numFmtId="49" fontId="0" fillId="0" borderId="0" xfId="0" applyNumberFormat="1" applyFont="1"/>
    <xf numFmtId="49" fontId="10" fillId="4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/>
    <xf numFmtId="49" fontId="0" fillId="0" borderId="1" xfId="0" applyNumberFormat="1" applyFont="1" applyFill="1" applyBorder="1"/>
    <xf numFmtId="0" fontId="8" fillId="2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23" fillId="9" borderId="36" xfId="0" applyFont="1" applyFill="1" applyBorder="1" applyAlignment="1">
      <alignment horizontal="center"/>
    </xf>
    <xf numFmtId="0" fontId="23" fillId="9" borderId="37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 vertical="center"/>
    </xf>
    <xf numFmtId="0" fontId="23" fillId="10" borderId="39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0" fontId="23" fillId="12" borderId="39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2" fontId="20" fillId="0" borderId="9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2" fontId="19" fillId="0" borderId="4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1228725</xdr:colOff>
      <xdr:row>26</xdr:row>
      <xdr:rowOff>323850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0" y="0"/>
          <a:ext cx="9525000" cy="14830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191"/>
  <sheetViews>
    <sheetView tabSelected="1" topLeftCell="Q73" zoomScale="80" zoomScaleNormal="80" workbookViewId="0">
      <selection activeCell="AH76" sqref="AH76"/>
    </sheetView>
  </sheetViews>
  <sheetFormatPr baseColWidth="10" defaultRowHeight="15" x14ac:dyDescent="0.25"/>
  <cols>
    <col min="1" max="1" width="4" style="43" customWidth="1"/>
    <col min="2" max="2" width="14.42578125" style="43" customWidth="1"/>
    <col min="3" max="3" width="14.42578125" style="44" customWidth="1"/>
    <col min="4" max="4" width="33.7109375" style="43" customWidth="1"/>
    <col min="5" max="5" width="25.85546875" style="43" customWidth="1"/>
    <col min="6" max="6" width="33" style="43" customWidth="1"/>
    <col min="7" max="7" width="33.85546875" style="43" customWidth="1"/>
    <col min="8" max="8" width="27.140625" style="43" customWidth="1"/>
    <col min="9" max="9" width="27.5703125" style="43" customWidth="1"/>
    <col min="10" max="10" width="21.7109375" style="43" customWidth="1"/>
    <col min="11" max="11" width="14.5703125" style="43" customWidth="1"/>
    <col min="12" max="12" width="14.7109375" style="43" customWidth="1"/>
    <col min="13" max="13" width="14.42578125" style="43" customWidth="1"/>
    <col min="14" max="14" width="8.85546875" style="146" bestFit="1" customWidth="1"/>
    <col min="15" max="15" width="9.140625" style="168" bestFit="1" customWidth="1"/>
    <col min="16" max="16" width="11.7109375" style="189" customWidth="1"/>
    <col min="17" max="17" width="8.42578125" style="43" customWidth="1"/>
    <col min="18" max="18" width="10.28515625" style="146" customWidth="1"/>
    <col min="19" max="21" width="6.85546875" style="43" hidden="1" customWidth="1"/>
    <col min="22" max="22" width="11.42578125" style="43"/>
    <col min="23" max="23" width="11.42578125" style="154"/>
    <col min="24" max="24" width="11.42578125" style="43"/>
    <col min="25" max="25" width="11.42578125" style="159"/>
    <col min="26" max="26" width="11.42578125" style="43"/>
    <col min="27" max="27" width="11.42578125" style="159"/>
    <col min="28" max="30" width="11.42578125" style="43"/>
    <col min="31" max="31" width="11.42578125" style="159"/>
    <col min="32" max="32" width="11.42578125" style="43"/>
    <col min="33" max="33" width="12.7109375" style="43" bestFit="1" customWidth="1"/>
    <col min="34" max="34" width="11.42578125" style="43"/>
    <col min="35" max="35" width="11.42578125" style="159"/>
    <col min="36" max="16384" width="11.42578125" style="43"/>
  </cols>
  <sheetData>
    <row r="2" spans="2:41" ht="21" x14ac:dyDescent="0.35">
      <c r="B2" s="195" t="s">
        <v>334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42"/>
      <c r="T2" s="42"/>
      <c r="U2" s="42"/>
    </row>
    <row r="3" spans="2:41" ht="15.75" thickBot="1" x14ac:dyDescent="0.3"/>
    <row r="4" spans="2:41" ht="15.75" thickBot="1" x14ac:dyDescent="0.3">
      <c r="B4" s="4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147"/>
      <c r="O4" s="169"/>
      <c r="P4" s="190"/>
      <c r="Q4" s="45"/>
      <c r="R4" s="147"/>
      <c r="S4" s="47"/>
      <c r="T4" s="47"/>
      <c r="U4" s="47"/>
    </row>
    <row r="5" spans="2:41" ht="15.75" customHeight="1" x14ac:dyDescent="0.25">
      <c r="B5" s="196" t="s">
        <v>300</v>
      </c>
      <c r="C5" s="48"/>
      <c r="D5" s="196" t="s">
        <v>301</v>
      </c>
      <c r="E5" s="196" t="s">
        <v>302</v>
      </c>
      <c r="F5" s="196"/>
      <c r="G5" s="196"/>
      <c r="H5" s="196" t="s">
        <v>303</v>
      </c>
      <c r="I5" s="196" t="s">
        <v>304</v>
      </c>
      <c r="J5" s="48"/>
      <c r="K5" s="196" t="s">
        <v>305</v>
      </c>
      <c r="L5" s="196"/>
      <c r="M5" s="196"/>
      <c r="N5" s="196"/>
      <c r="O5" s="196"/>
      <c r="P5" s="196"/>
      <c r="Q5" s="196"/>
      <c r="R5" s="196"/>
      <c r="S5" s="49"/>
      <c r="T5" s="49"/>
      <c r="U5" s="49"/>
      <c r="V5" s="205" t="s">
        <v>722</v>
      </c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7"/>
      <c r="AL5" s="208" t="s">
        <v>353</v>
      </c>
      <c r="AM5" s="209"/>
      <c r="AN5" s="209"/>
      <c r="AO5" s="209"/>
    </row>
    <row r="6" spans="2:41" ht="15" customHeight="1" thickBot="1" x14ac:dyDescent="0.3">
      <c r="B6" s="196"/>
      <c r="C6" s="48" t="s">
        <v>306</v>
      </c>
      <c r="D6" s="196"/>
      <c r="E6" s="196" t="s">
        <v>307</v>
      </c>
      <c r="F6" s="196" t="s">
        <v>308</v>
      </c>
      <c r="G6" s="196" t="s">
        <v>309</v>
      </c>
      <c r="H6" s="196"/>
      <c r="I6" s="196" t="s">
        <v>307</v>
      </c>
      <c r="J6" s="196" t="s">
        <v>310</v>
      </c>
      <c r="K6" s="202" t="s">
        <v>311</v>
      </c>
      <c r="L6" s="196" t="s">
        <v>312</v>
      </c>
      <c r="M6" s="196" t="s">
        <v>313</v>
      </c>
      <c r="N6" s="197" t="s">
        <v>314</v>
      </c>
      <c r="O6" s="198"/>
      <c r="P6" s="198"/>
      <c r="Q6" s="198"/>
      <c r="R6" s="199"/>
      <c r="S6" s="50"/>
      <c r="T6" s="50"/>
      <c r="U6" s="50"/>
      <c r="V6" s="210" t="s">
        <v>357</v>
      </c>
      <c r="W6" s="211"/>
      <c r="X6" s="211"/>
      <c r="Y6" s="211"/>
      <c r="Z6" s="212" t="s">
        <v>358</v>
      </c>
      <c r="AA6" s="212"/>
      <c r="AB6" s="212"/>
      <c r="AC6" s="212"/>
      <c r="AD6" s="213" t="s">
        <v>359</v>
      </c>
      <c r="AE6" s="213"/>
      <c r="AF6" s="213"/>
      <c r="AG6" s="213"/>
      <c r="AH6" s="213" t="s">
        <v>360</v>
      </c>
      <c r="AI6" s="213"/>
      <c r="AJ6" s="213"/>
      <c r="AK6" s="214"/>
      <c r="AL6" s="215" t="s">
        <v>316</v>
      </c>
      <c r="AM6" s="216"/>
      <c r="AN6" s="216"/>
      <c r="AO6" s="216"/>
    </row>
    <row r="7" spans="2:41" ht="15" customHeight="1" x14ac:dyDescent="0.25">
      <c r="B7" s="196"/>
      <c r="C7" s="48" t="s">
        <v>315</v>
      </c>
      <c r="D7" s="196"/>
      <c r="E7" s="196"/>
      <c r="F7" s="196"/>
      <c r="G7" s="196"/>
      <c r="H7" s="196"/>
      <c r="I7" s="196"/>
      <c r="J7" s="196"/>
      <c r="K7" s="203"/>
      <c r="L7" s="196"/>
      <c r="M7" s="196"/>
      <c r="N7" s="200" t="s">
        <v>316</v>
      </c>
      <c r="O7" s="201"/>
      <c r="P7" s="196" t="s">
        <v>317</v>
      </c>
      <c r="Q7" s="196"/>
      <c r="R7" s="219" t="s">
        <v>318</v>
      </c>
      <c r="S7" s="51"/>
      <c r="T7" s="51"/>
      <c r="U7" s="51"/>
      <c r="V7" s="217" t="s">
        <v>723</v>
      </c>
      <c r="W7" s="217"/>
      <c r="X7" s="217" t="s">
        <v>724</v>
      </c>
      <c r="Y7" s="217"/>
      <c r="Z7" s="217" t="s">
        <v>723</v>
      </c>
      <c r="AA7" s="217"/>
      <c r="AB7" s="217" t="s">
        <v>724</v>
      </c>
      <c r="AC7" s="217"/>
      <c r="AD7" s="217" t="s">
        <v>723</v>
      </c>
      <c r="AE7" s="217"/>
      <c r="AF7" s="217" t="s">
        <v>724</v>
      </c>
      <c r="AG7" s="217"/>
      <c r="AH7" s="217" t="s">
        <v>723</v>
      </c>
      <c r="AI7" s="217"/>
      <c r="AJ7" s="217" t="s">
        <v>724</v>
      </c>
      <c r="AK7" s="217"/>
      <c r="AL7" s="218" t="s">
        <v>723</v>
      </c>
      <c r="AM7" s="218"/>
      <c r="AN7" s="218" t="s">
        <v>724</v>
      </c>
      <c r="AO7" s="218"/>
    </row>
    <row r="8" spans="2:41" ht="15.75" thickBot="1" x14ac:dyDescent="0.3">
      <c r="B8" s="196"/>
      <c r="C8" s="48"/>
      <c r="D8" s="196"/>
      <c r="E8" s="196"/>
      <c r="F8" s="196"/>
      <c r="G8" s="196"/>
      <c r="H8" s="196"/>
      <c r="I8" s="196"/>
      <c r="J8" s="196"/>
      <c r="K8" s="204"/>
      <c r="L8" s="196"/>
      <c r="M8" s="196"/>
      <c r="N8" s="148" t="s">
        <v>335</v>
      </c>
      <c r="O8" s="170" t="s">
        <v>336</v>
      </c>
      <c r="P8" s="191" t="s">
        <v>319</v>
      </c>
      <c r="Q8" s="48" t="s">
        <v>320</v>
      </c>
      <c r="R8" s="219"/>
      <c r="S8" s="52" t="s">
        <v>321</v>
      </c>
      <c r="T8" s="52" t="s">
        <v>322</v>
      </c>
      <c r="U8" s="52" t="s">
        <v>323</v>
      </c>
      <c r="V8" s="141" t="s">
        <v>725</v>
      </c>
      <c r="W8" s="155" t="s">
        <v>726</v>
      </c>
      <c r="X8" s="141" t="s">
        <v>363</v>
      </c>
      <c r="Y8" s="160" t="s">
        <v>364</v>
      </c>
      <c r="Z8" s="141" t="s">
        <v>725</v>
      </c>
      <c r="AA8" s="160" t="s">
        <v>726</v>
      </c>
      <c r="AB8" s="141" t="s">
        <v>363</v>
      </c>
      <c r="AC8" s="141" t="s">
        <v>364</v>
      </c>
      <c r="AD8" s="141" t="s">
        <v>725</v>
      </c>
      <c r="AE8" s="160" t="s">
        <v>726</v>
      </c>
      <c r="AF8" s="141" t="s">
        <v>363</v>
      </c>
      <c r="AG8" s="141" t="s">
        <v>364</v>
      </c>
      <c r="AH8" s="141" t="s">
        <v>725</v>
      </c>
      <c r="AI8" s="160" t="s">
        <v>726</v>
      </c>
      <c r="AJ8" s="141" t="s">
        <v>363</v>
      </c>
      <c r="AK8" s="141" t="s">
        <v>364</v>
      </c>
      <c r="AL8" s="141" t="s">
        <v>725</v>
      </c>
      <c r="AM8" s="141" t="s">
        <v>726</v>
      </c>
      <c r="AN8" s="141" t="s">
        <v>363</v>
      </c>
      <c r="AO8" s="129" t="s">
        <v>364</v>
      </c>
    </row>
    <row r="9" spans="2:41" ht="30.75" thickTop="1" x14ac:dyDescent="0.25">
      <c r="B9" s="58"/>
      <c r="C9" s="53"/>
      <c r="D9" s="62" t="s">
        <v>337</v>
      </c>
      <c r="E9" s="63"/>
      <c r="F9" s="63"/>
      <c r="G9" s="64"/>
      <c r="H9" s="54"/>
      <c r="I9" s="54"/>
      <c r="J9" s="54"/>
      <c r="K9" s="60"/>
      <c r="L9" s="60"/>
      <c r="M9" s="60"/>
      <c r="N9" s="61"/>
      <c r="O9" s="167"/>
      <c r="P9" s="188"/>
      <c r="Q9" s="65"/>
      <c r="R9" s="61"/>
      <c r="S9" s="59"/>
      <c r="T9" s="59"/>
      <c r="U9" s="59"/>
      <c r="V9" s="130"/>
      <c r="W9" s="153"/>
      <c r="X9" s="130"/>
      <c r="Y9" s="161"/>
      <c r="Z9" s="130"/>
      <c r="AA9" s="161"/>
      <c r="AB9" s="131"/>
      <c r="AC9" s="132"/>
      <c r="AD9" s="130"/>
      <c r="AE9" s="161"/>
      <c r="AF9" s="130"/>
      <c r="AG9" s="130"/>
      <c r="AH9" s="130"/>
      <c r="AI9" s="161"/>
      <c r="AJ9" s="130"/>
      <c r="AK9" s="130"/>
      <c r="AL9" s="130"/>
      <c r="AM9" s="130"/>
      <c r="AN9" s="130"/>
      <c r="AO9" s="136"/>
    </row>
    <row r="10" spans="2:41" s="70" customFormat="1" ht="30" x14ac:dyDescent="0.25">
      <c r="B10" s="66"/>
      <c r="C10" s="53"/>
      <c r="D10" s="57" t="s">
        <v>328</v>
      </c>
      <c r="E10" s="64"/>
      <c r="F10" s="64"/>
      <c r="G10" s="64"/>
      <c r="H10" s="57"/>
      <c r="I10" s="57"/>
      <c r="J10" s="57"/>
      <c r="K10" s="67"/>
      <c r="L10" s="67"/>
      <c r="M10" s="67"/>
      <c r="N10" s="149"/>
      <c r="O10" s="172"/>
      <c r="P10" s="192"/>
      <c r="Q10" s="68"/>
      <c r="R10" s="149"/>
      <c r="S10" s="69"/>
      <c r="T10" s="69"/>
      <c r="U10" s="69"/>
      <c r="V10" s="130"/>
      <c r="W10" s="153"/>
      <c r="X10" s="130"/>
      <c r="Y10" s="161"/>
      <c r="Z10" s="130"/>
      <c r="AA10" s="161"/>
      <c r="AB10" s="130"/>
      <c r="AC10" s="130"/>
      <c r="AD10" s="130"/>
      <c r="AE10" s="161"/>
      <c r="AF10" s="130"/>
      <c r="AG10" s="130"/>
      <c r="AH10" s="130"/>
      <c r="AI10" s="161"/>
      <c r="AJ10" s="130"/>
      <c r="AK10" s="130"/>
      <c r="AL10" s="130"/>
      <c r="AM10" s="130"/>
      <c r="AN10" s="130"/>
      <c r="AO10" s="136"/>
    </row>
    <row r="11" spans="2:41" ht="45" x14ac:dyDescent="0.25">
      <c r="B11" s="56" t="s">
        <v>602</v>
      </c>
      <c r="C11" s="53"/>
      <c r="D11" s="71" t="s">
        <v>642</v>
      </c>
      <c r="E11" s="63"/>
      <c r="F11" s="63"/>
      <c r="G11" s="64"/>
      <c r="H11" s="54"/>
      <c r="I11" s="54"/>
      <c r="J11" s="54"/>
      <c r="K11" s="60"/>
      <c r="L11" s="60"/>
      <c r="M11" s="60"/>
      <c r="N11" s="61"/>
      <c r="O11" s="167"/>
      <c r="P11" s="188"/>
      <c r="Q11" s="65"/>
      <c r="R11" s="61"/>
      <c r="S11" s="55"/>
      <c r="T11" s="55"/>
      <c r="U11" s="55"/>
      <c r="V11" s="130"/>
      <c r="W11" s="153"/>
      <c r="X11" s="130"/>
      <c r="Y11" s="161"/>
      <c r="Z11" s="130"/>
      <c r="AA11" s="161"/>
      <c r="AB11" s="130"/>
      <c r="AC11" s="130"/>
      <c r="AD11" s="130"/>
      <c r="AE11" s="161"/>
      <c r="AF11" s="130"/>
      <c r="AG11" s="130"/>
      <c r="AH11" s="130"/>
      <c r="AI11" s="161"/>
      <c r="AJ11" s="130"/>
      <c r="AK11" s="130"/>
      <c r="AL11" s="130"/>
      <c r="AM11" s="130"/>
      <c r="AN11" s="130"/>
      <c r="AO11" s="136"/>
    </row>
    <row r="12" spans="2:41" ht="63.75" customHeight="1" x14ac:dyDescent="0.25">
      <c r="B12" s="56" t="s">
        <v>327</v>
      </c>
      <c r="C12" s="53"/>
      <c r="D12" s="57" t="s">
        <v>641</v>
      </c>
      <c r="E12" s="143" t="s">
        <v>1140</v>
      </c>
      <c r="F12" s="143" t="s">
        <v>799</v>
      </c>
      <c r="G12" s="175" t="s">
        <v>822</v>
      </c>
      <c r="H12" s="54" t="s">
        <v>823</v>
      </c>
      <c r="I12" s="54" t="s">
        <v>1146</v>
      </c>
      <c r="J12" s="54" t="s">
        <v>773</v>
      </c>
      <c r="K12" s="60" t="s">
        <v>324</v>
      </c>
      <c r="L12" s="60" t="s">
        <v>1264</v>
      </c>
      <c r="M12" s="60" t="s">
        <v>1263</v>
      </c>
      <c r="N12" s="61">
        <v>1200</v>
      </c>
      <c r="O12" s="167">
        <v>1</v>
      </c>
      <c r="P12" s="188">
        <v>1412</v>
      </c>
      <c r="Q12" s="188">
        <v>2017</v>
      </c>
      <c r="R12" s="61">
        <v>2018</v>
      </c>
      <c r="S12" s="55"/>
      <c r="T12" s="55"/>
      <c r="U12" s="55"/>
      <c r="V12" s="130">
        <v>300</v>
      </c>
      <c r="W12" s="153">
        <f>(V12*100)/1200</f>
        <v>25</v>
      </c>
      <c r="X12" s="130">
        <v>396</v>
      </c>
      <c r="Y12" s="161">
        <f>(X12*100)/V12</f>
        <v>132</v>
      </c>
      <c r="Z12" s="130">
        <v>300</v>
      </c>
      <c r="AA12" s="161">
        <f>(Z12*100)/1200</f>
        <v>25</v>
      </c>
      <c r="AB12" s="130">
        <v>497</v>
      </c>
      <c r="AC12" s="161">
        <f>(AB12*100)/Z12</f>
        <v>165.66666666666666</v>
      </c>
      <c r="AD12" s="130">
        <v>300</v>
      </c>
      <c r="AE12" s="161">
        <f>(AD12*100)/1200</f>
        <v>25</v>
      </c>
      <c r="AF12" s="130">
        <v>235</v>
      </c>
      <c r="AG12" s="161">
        <f>(AF12*100)/AD12</f>
        <v>78.333333333333329</v>
      </c>
      <c r="AH12" s="130">
        <v>300</v>
      </c>
      <c r="AI12" s="161">
        <f>(AH12*100)/1200</f>
        <v>25</v>
      </c>
      <c r="AJ12" s="130"/>
      <c r="AK12" s="130"/>
      <c r="AL12" s="130"/>
      <c r="AM12" s="130"/>
      <c r="AN12" s="130"/>
      <c r="AO12" s="136"/>
    </row>
    <row r="13" spans="2:41" ht="60" x14ac:dyDescent="0.25">
      <c r="B13" s="56" t="s">
        <v>327</v>
      </c>
      <c r="C13" s="53"/>
      <c r="D13" s="57" t="s">
        <v>727</v>
      </c>
      <c r="E13" s="54" t="s">
        <v>775</v>
      </c>
      <c r="F13" s="54" t="s">
        <v>805</v>
      </c>
      <c r="G13" s="57" t="s">
        <v>831</v>
      </c>
      <c r="H13" s="54" t="s">
        <v>823</v>
      </c>
      <c r="I13" s="54" t="s">
        <v>1147</v>
      </c>
      <c r="J13" s="54" t="s">
        <v>773</v>
      </c>
      <c r="K13" s="60" t="s">
        <v>324</v>
      </c>
      <c r="L13" s="60" t="s">
        <v>1264</v>
      </c>
      <c r="M13" s="60" t="s">
        <v>1141</v>
      </c>
      <c r="N13" s="61">
        <v>168</v>
      </c>
      <c r="O13" s="167">
        <v>1</v>
      </c>
      <c r="P13" s="188" t="s">
        <v>1240</v>
      </c>
      <c r="Q13" s="188">
        <v>2017</v>
      </c>
      <c r="R13" s="61">
        <v>2018</v>
      </c>
      <c r="S13" s="55"/>
      <c r="T13" s="55"/>
      <c r="U13" s="55"/>
      <c r="V13" s="130">
        <v>42</v>
      </c>
      <c r="W13" s="153">
        <f>(V13*100)/168</f>
        <v>25</v>
      </c>
      <c r="X13" s="130">
        <v>43</v>
      </c>
      <c r="Y13" s="161">
        <f>(X13*100)/V13</f>
        <v>102.38095238095238</v>
      </c>
      <c r="Z13" s="130">
        <v>42</v>
      </c>
      <c r="AA13" s="161">
        <f>(Z13*100)/168</f>
        <v>25</v>
      </c>
      <c r="AB13" s="130">
        <v>35</v>
      </c>
      <c r="AC13" s="161">
        <f t="shared" ref="AC13:AC36" si="0">(AB13*100)/Z13</f>
        <v>83.333333333333329</v>
      </c>
      <c r="AD13" s="130">
        <v>42</v>
      </c>
      <c r="AE13" s="161">
        <f>(AD13*100)/168</f>
        <v>25</v>
      </c>
      <c r="AF13" s="130">
        <v>38</v>
      </c>
      <c r="AG13" s="161">
        <f>(AF13*100)/AD13</f>
        <v>90.476190476190482</v>
      </c>
      <c r="AH13" s="130">
        <v>42</v>
      </c>
      <c r="AI13" s="161">
        <f>(AH13*100)/168</f>
        <v>25</v>
      </c>
      <c r="AJ13" s="130"/>
      <c r="AK13" s="130"/>
      <c r="AL13" s="130"/>
      <c r="AM13" s="130"/>
      <c r="AN13" s="130"/>
      <c r="AO13" s="136"/>
    </row>
    <row r="14" spans="2:41" ht="79.5" customHeight="1" x14ac:dyDescent="0.25">
      <c r="B14" s="56" t="s">
        <v>327</v>
      </c>
      <c r="C14" s="53"/>
      <c r="D14" s="57" t="s">
        <v>728</v>
      </c>
      <c r="E14" s="54" t="s">
        <v>776</v>
      </c>
      <c r="F14" s="54" t="s">
        <v>806</v>
      </c>
      <c r="G14" s="57" t="s">
        <v>1138</v>
      </c>
      <c r="H14" s="54" t="s">
        <v>823</v>
      </c>
      <c r="I14" s="54" t="s">
        <v>1148</v>
      </c>
      <c r="J14" s="54" t="s">
        <v>773</v>
      </c>
      <c r="K14" s="60" t="s">
        <v>324</v>
      </c>
      <c r="L14" s="60" t="s">
        <v>1264</v>
      </c>
      <c r="M14" s="60" t="s">
        <v>1141</v>
      </c>
      <c r="N14" s="61">
        <v>8</v>
      </c>
      <c r="O14" s="167">
        <v>1</v>
      </c>
      <c r="P14" s="188" t="s">
        <v>1240</v>
      </c>
      <c r="Q14" s="188">
        <v>2017</v>
      </c>
      <c r="R14" s="61">
        <v>2018</v>
      </c>
      <c r="S14" s="55"/>
      <c r="T14" s="55"/>
      <c r="U14" s="55"/>
      <c r="V14" s="130">
        <v>2</v>
      </c>
      <c r="W14" s="153">
        <f>(V14*100)/8</f>
        <v>25</v>
      </c>
      <c r="X14" s="130">
        <v>2</v>
      </c>
      <c r="Y14" s="161">
        <f t="shared" ref="Y14:Y36" si="1">(X14*100)/V14</f>
        <v>100</v>
      </c>
      <c r="Z14" s="130">
        <v>2</v>
      </c>
      <c r="AA14" s="161">
        <f>(Z14*100)/8</f>
        <v>25</v>
      </c>
      <c r="AB14" s="130">
        <v>2</v>
      </c>
      <c r="AC14" s="161">
        <f t="shared" si="0"/>
        <v>100</v>
      </c>
      <c r="AD14" s="130">
        <v>2</v>
      </c>
      <c r="AE14" s="161">
        <f>(AD14*100)/8</f>
        <v>25</v>
      </c>
      <c r="AF14" s="130">
        <v>0</v>
      </c>
      <c r="AG14" s="161">
        <f>(AF14*100)/AD14</f>
        <v>0</v>
      </c>
      <c r="AH14" s="130">
        <v>2</v>
      </c>
      <c r="AI14" s="161">
        <f>(AH14*100)/8</f>
        <v>25</v>
      </c>
      <c r="AJ14" s="130"/>
      <c r="AK14" s="130"/>
      <c r="AL14" s="130"/>
      <c r="AM14" s="130"/>
      <c r="AN14" s="130"/>
      <c r="AO14" s="136"/>
    </row>
    <row r="15" spans="2:41" ht="63" customHeight="1" x14ac:dyDescent="0.25">
      <c r="B15" s="56" t="s">
        <v>327</v>
      </c>
      <c r="C15" s="53"/>
      <c r="D15" s="67" t="s">
        <v>744</v>
      </c>
      <c r="E15" s="54" t="s">
        <v>781</v>
      </c>
      <c r="F15" s="54" t="s">
        <v>802</v>
      </c>
      <c r="G15" s="57" t="s">
        <v>824</v>
      </c>
      <c r="H15" s="54" t="s">
        <v>823</v>
      </c>
      <c r="I15" s="74" t="s">
        <v>1149</v>
      </c>
      <c r="J15" s="54" t="s">
        <v>773</v>
      </c>
      <c r="K15" s="60" t="s">
        <v>324</v>
      </c>
      <c r="L15" s="60" t="s">
        <v>1264</v>
      </c>
      <c r="M15" s="60" t="s">
        <v>1144</v>
      </c>
      <c r="N15" s="61">
        <v>6</v>
      </c>
      <c r="O15" s="167">
        <v>1</v>
      </c>
      <c r="P15" s="188" t="s">
        <v>1240</v>
      </c>
      <c r="Q15" s="188">
        <v>2017</v>
      </c>
      <c r="R15" s="61">
        <v>2018</v>
      </c>
      <c r="S15" s="55"/>
      <c r="T15" s="55"/>
      <c r="U15" s="55"/>
      <c r="V15" s="130">
        <v>2</v>
      </c>
      <c r="W15" s="153">
        <f>(V15*100)/6</f>
        <v>33.333333333333336</v>
      </c>
      <c r="X15" s="130">
        <v>0</v>
      </c>
      <c r="Y15" s="161">
        <f t="shared" si="1"/>
        <v>0</v>
      </c>
      <c r="Z15" s="130">
        <v>1</v>
      </c>
      <c r="AA15" s="161">
        <f>(Z15*100)/6</f>
        <v>16.666666666666668</v>
      </c>
      <c r="AB15" s="130">
        <v>2</v>
      </c>
      <c r="AC15" s="161">
        <f t="shared" si="0"/>
        <v>200</v>
      </c>
      <c r="AD15" s="130">
        <v>1</v>
      </c>
      <c r="AE15" s="161">
        <f>(AD15*100)/6</f>
        <v>16.666666666666668</v>
      </c>
      <c r="AF15" s="130">
        <v>0</v>
      </c>
      <c r="AG15" s="161">
        <f t="shared" ref="AG15:AG36" si="2">(AF15*100)/AD15</f>
        <v>0</v>
      </c>
      <c r="AH15" s="130">
        <v>2</v>
      </c>
      <c r="AI15" s="161">
        <f>(AH15*100)/6</f>
        <v>33.333333333333336</v>
      </c>
      <c r="AJ15" s="130"/>
      <c r="AK15" s="130"/>
      <c r="AL15" s="130"/>
      <c r="AM15" s="130"/>
      <c r="AN15" s="130"/>
      <c r="AO15" s="136"/>
    </row>
    <row r="16" spans="2:41" ht="60" x14ac:dyDescent="0.25">
      <c r="B16" s="56" t="s">
        <v>327</v>
      </c>
      <c r="C16" s="53"/>
      <c r="D16" s="67" t="s">
        <v>1151</v>
      </c>
      <c r="E16" s="54" t="s">
        <v>782</v>
      </c>
      <c r="F16" s="54" t="s">
        <v>807</v>
      </c>
      <c r="G16" s="57" t="s">
        <v>825</v>
      </c>
      <c r="H16" s="54" t="s">
        <v>823</v>
      </c>
      <c r="I16" s="74" t="s">
        <v>1149</v>
      </c>
      <c r="J16" s="54" t="s">
        <v>773</v>
      </c>
      <c r="K16" s="60" t="s">
        <v>324</v>
      </c>
      <c r="L16" s="60" t="s">
        <v>1264</v>
      </c>
      <c r="M16" s="60" t="s">
        <v>1144</v>
      </c>
      <c r="N16" s="61">
        <v>44</v>
      </c>
      <c r="O16" s="167">
        <v>1</v>
      </c>
      <c r="P16" s="188" t="s">
        <v>1234</v>
      </c>
      <c r="Q16" s="188">
        <v>2017</v>
      </c>
      <c r="R16" s="61">
        <v>2018</v>
      </c>
      <c r="S16" s="55"/>
      <c r="T16" s="55"/>
      <c r="U16" s="55"/>
      <c r="V16" s="130">
        <v>11</v>
      </c>
      <c r="W16" s="153">
        <f>(V16*100)/44</f>
        <v>25</v>
      </c>
      <c r="X16" s="130">
        <v>11</v>
      </c>
      <c r="Y16" s="161">
        <f t="shared" si="1"/>
        <v>100</v>
      </c>
      <c r="Z16" s="130">
        <v>11</v>
      </c>
      <c r="AA16" s="161">
        <f>(Z16*100)/44</f>
        <v>25</v>
      </c>
      <c r="AB16" s="130">
        <v>3</v>
      </c>
      <c r="AC16" s="161">
        <f t="shared" si="0"/>
        <v>27.272727272727273</v>
      </c>
      <c r="AD16" s="130">
        <v>11</v>
      </c>
      <c r="AE16" s="161">
        <f>(AD16*100)/44</f>
        <v>25</v>
      </c>
      <c r="AF16" s="130">
        <v>12</v>
      </c>
      <c r="AG16" s="161">
        <f t="shared" si="2"/>
        <v>109.09090909090909</v>
      </c>
      <c r="AH16" s="130">
        <v>11</v>
      </c>
      <c r="AI16" s="161">
        <f>(AH16*100)/44</f>
        <v>25</v>
      </c>
      <c r="AJ16" s="130"/>
      <c r="AK16" s="130"/>
      <c r="AL16" s="130"/>
      <c r="AM16" s="130"/>
      <c r="AN16" s="130"/>
      <c r="AO16" s="136"/>
    </row>
    <row r="17" spans="2:41" ht="45" x14ac:dyDescent="0.25">
      <c r="B17" s="56" t="s">
        <v>327</v>
      </c>
      <c r="C17" s="53"/>
      <c r="D17" s="67" t="s">
        <v>745</v>
      </c>
      <c r="E17" s="54" t="s">
        <v>777</v>
      </c>
      <c r="F17" s="54" t="s">
        <v>808</v>
      </c>
      <c r="G17" s="57" t="s">
        <v>826</v>
      </c>
      <c r="H17" s="54" t="s">
        <v>823</v>
      </c>
      <c r="I17" s="74" t="s">
        <v>1150</v>
      </c>
      <c r="J17" s="54" t="s">
        <v>773</v>
      </c>
      <c r="K17" s="60" t="s">
        <v>324</v>
      </c>
      <c r="L17" s="60" t="s">
        <v>1264</v>
      </c>
      <c r="M17" s="60" t="s">
        <v>1141</v>
      </c>
      <c r="N17" s="61">
        <v>64</v>
      </c>
      <c r="O17" s="167">
        <v>1</v>
      </c>
      <c r="P17" s="188" t="s">
        <v>1240</v>
      </c>
      <c r="Q17" s="188">
        <v>2017</v>
      </c>
      <c r="R17" s="61">
        <v>2018</v>
      </c>
      <c r="S17" s="55"/>
      <c r="T17" s="55"/>
      <c r="U17" s="55"/>
      <c r="V17" s="130">
        <v>16</v>
      </c>
      <c r="W17" s="153">
        <f>(V17*100)/64</f>
        <v>25</v>
      </c>
      <c r="X17" s="130">
        <v>21</v>
      </c>
      <c r="Y17" s="161">
        <f t="shared" si="1"/>
        <v>131.25</v>
      </c>
      <c r="Z17" s="130">
        <v>16</v>
      </c>
      <c r="AA17" s="161">
        <f>(Z17*100)/64</f>
        <v>25</v>
      </c>
      <c r="AB17" s="130">
        <v>17</v>
      </c>
      <c r="AC17" s="161">
        <f t="shared" si="0"/>
        <v>106.25</v>
      </c>
      <c r="AD17" s="130">
        <v>16</v>
      </c>
      <c r="AE17" s="161">
        <f>(AD17*100)/64</f>
        <v>25</v>
      </c>
      <c r="AF17" s="130">
        <v>7</v>
      </c>
      <c r="AG17" s="161">
        <f t="shared" si="2"/>
        <v>43.75</v>
      </c>
      <c r="AH17" s="130">
        <v>16</v>
      </c>
      <c r="AI17" s="161">
        <f>(AH17*100)/64</f>
        <v>25</v>
      </c>
      <c r="AJ17" s="130"/>
      <c r="AK17" s="130"/>
      <c r="AL17" s="130"/>
      <c r="AM17" s="130"/>
      <c r="AN17" s="130"/>
      <c r="AO17" s="136"/>
    </row>
    <row r="18" spans="2:41" ht="60" x14ac:dyDescent="0.25">
      <c r="B18" s="56" t="s">
        <v>327</v>
      </c>
      <c r="C18" s="53"/>
      <c r="D18" s="67" t="s">
        <v>729</v>
      </c>
      <c r="E18" s="54" t="s">
        <v>778</v>
      </c>
      <c r="F18" s="54" t="s">
        <v>803</v>
      </c>
      <c r="G18" s="57" t="s">
        <v>827</v>
      </c>
      <c r="H18" s="54" t="s">
        <v>823</v>
      </c>
      <c r="I18" s="74" t="s">
        <v>1152</v>
      </c>
      <c r="J18" s="54" t="s">
        <v>773</v>
      </c>
      <c r="K18" s="60" t="s">
        <v>324</v>
      </c>
      <c r="L18" s="60" t="s">
        <v>1264</v>
      </c>
      <c r="M18" s="60" t="s">
        <v>1141</v>
      </c>
      <c r="N18" s="61">
        <v>10</v>
      </c>
      <c r="O18" s="167">
        <v>1</v>
      </c>
      <c r="P18" s="188" t="s">
        <v>1226</v>
      </c>
      <c r="Q18" s="188">
        <v>2017</v>
      </c>
      <c r="R18" s="61">
        <v>2018</v>
      </c>
      <c r="S18" s="55"/>
      <c r="T18" s="55"/>
      <c r="U18" s="55"/>
      <c r="V18" s="130">
        <v>1</v>
      </c>
      <c r="W18" s="153">
        <f>(V18*100)/10</f>
        <v>10</v>
      </c>
      <c r="X18" s="130">
        <v>0</v>
      </c>
      <c r="Y18" s="161">
        <f t="shared" si="1"/>
        <v>0</v>
      </c>
      <c r="Z18" s="130">
        <v>3</v>
      </c>
      <c r="AA18" s="161">
        <f>(Z18*100)/10</f>
        <v>30</v>
      </c>
      <c r="AB18" s="130">
        <v>1</v>
      </c>
      <c r="AC18" s="161">
        <f t="shared" si="0"/>
        <v>33.333333333333336</v>
      </c>
      <c r="AD18" s="130">
        <v>3</v>
      </c>
      <c r="AE18" s="161">
        <f>(AD18*100)/10</f>
        <v>30</v>
      </c>
      <c r="AF18" s="130">
        <v>1</v>
      </c>
      <c r="AG18" s="161">
        <f t="shared" si="2"/>
        <v>33.333333333333336</v>
      </c>
      <c r="AH18" s="130">
        <v>3</v>
      </c>
      <c r="AI18" s="161">
        <f>(AH18*100)/10</f>
        <v>30</v>
      </c>
      <c r="AJ18" s="130"/>
      <c r="AK18" s="130"/>
      <c r="AL18" s="130"/>
      <c r="AM18" s="130"/>
      <c r="AN18" s="130"/>
      <c r="AO18" s="136"/>
    </row>
    <row r="19" spans="2:41" ht="60" x14ac:dyDescent="0.25">
      <c r="B19" s="56" t="s">
        <v>327</v>
      </c>
      <c r="C19" s="53"/>
      <c r="D19" s="67" t="s">
        <v>730</v>
      </c>
      <c r="E19" s="54" t="s">
        <v>779</v>
      </c>
      <c r="F19" s="54" t="s">
        <v>809</v>
      </c>
      <c r="G19" s="57" t="s">
        <v>828</v>
      </c>
      <c r="H19" s="54" t="s">
        <v>823</v>
      </c>
      <c r="I19" s="74" t="s">
        <v>1153</v>
      </c>
      <c r="J19" s="54" t="s">
        <v>773</v>
      </c>
      <c r="K19" s="60" t="s">
        <v>324</v>
      </c>
      <c r="L19" s="60" t="s">
        <v>1264</v>
      </c>
      <c r="M19" s="60" t="s">
        <v>1141</v>
      </c>
      <c r="N19" s="61">
        <v>5</v>
      </c>
      <c r="O19" s="167">
        <v>1</v>
      </c>
      <c r="P19" s="188" t="s">
        <v>1240</v>
      </c>
      <c r="Q19" s="188">
        <v>2017</v>
      </c>
      <c r="R19" s="61">
        <v>2018</v>
      </c>
      <c r="S19" s="55"/>
      <c r="T19" s="55"/>
      <c r="U19" s="55"/>
      <c r="V19" s="130">
        <v>0</v>
      </c>
      <c r="W19" s="153">
        <f>(V19*100)/5</f>
        <v>0</v>
      </c>
      <c r="X19" s="130">
        <v>0</v>
      </c>
      <c r="Y19" s="161" t="e">
        <f t="shared" si="1"/>
        <v>#DIV/0!</v>
      </c>
      <c r="Z19" s="130">
        <v>2</v>
      </c>
      <c r="AA19" s="161">
        <f>(Z19*100)/5</f>
        <v>40</v>
      </c>
      <c r="AB19" s="130">
        <v>0</v>
      </c>
      <c r="AC19" s="161">
        <f t="shared" si="0"/>
        <v>0</v>
      </c>
      <c r="AD19" s="130">
        <v>2</v>
      </c>
      <c r="AE19" s="161">
        <f>(AD19*100)/5</f>
        <v>40</v>
      </c>
      <c r="AF19" s="130">
        <v>0</v>
      </c>
      <c r="AG19" s="161">
        <f t="shared" si="2"/>
        <v>0</v>
      </c>
      <c r="AH19" s="130">
        <v>1</v>
      </c>
      <c r="AI19" s="161">
        <f>(AH19*100)/5</f>
        <v>20</v>
      </c>
      <c r="AJ19" s="130"/>
      <c r="AK19" s="130"/>
      <c r="AL19" s="130"/>
      <c r="AM19" s="130"/>
      <c r="AN19" s="130"/>
      <c r="AO19" s="136"/>
    </row>
    <row r="20" spans="2:41" ht="60" x14ac:dyDescent="0.25">
      <c r="B20" s="56" t="s">
        <v>327</v>
      </c>
      <c r="C20" s="53"/>
      <c r="D20" s="67" t="s">
        <v>731</v>
      </c>
      <c r="E20" s="54" t="s">
        <v>780</v>
      </c>
      <c r="F20" s="54" t="s">
        <v>810</v>
      </c>
      <c r="G20" s="57" t="s">
        <v>829</v>
      </c>
      <c r="H20" s="54" t="s">
        <v>823</v>
      </c>
      <c r="I20" s="74" t="s">
        <v>1154</v>
      </c>
      <c r="J20" s="54" t="s">
        <v>773</v>
      </c>
      <c r="K20" s="60" t="s">
        <v>324</v>
      </c>
      <c r="L20" s="60" t="s">
        <v>1264</v>
      </c>
      <c r="M20" s="60" t="s">
        <v>1141</v>
      </c>
      <c r="N20" s="61">
        <v>64</v>
      </c>
      <c r="O20" s="167">
        <v>1</v>
      </c>
      <c r="P20" s="188" t="s">
        <v>1240</v>
      </c>
      <c r="Q20" s="188">
        <v>2017</v>
      </c>
      <c r="R20" s="61">
        <v>2018</v>
      </c>
      <c r="S20" s="55"/>
      <c r="T20" s="55"/>
      <c r="U20" s="55"/>
      <c r="V20" s="130">
        <v>16</v>
      </c>
      <c r="W20" s="153">
        <f>(V20*100)/64</f>
        <v>25</v>
      </c>
      <c r="X20" s="130">
        <v>16</v>
      </c>
      <c r="Y20" s="161">
        <f t="shared" si="1"/>
        <v>100</v>
      </c>
      <c r="Z20" s="130">
        <v>16</v>
      </c>
      <c r="AA20" s="161">
        <f>(Z20*100)/64</f>
        <v>25</v>
      </c>
      <c r="AB20" s="130">
        <v>1</v>
      </c>
      <c r="AC20" s="161">
        <f t="shared" si="0"/>
        <v>6.25</v>
      </c>
      <c r="AD20" s="130">
        <v>16</v>
      </c>
      <c r="AE20" s="161">
        <f>(AD20*100)/64</f>
        <v>25</v>
      </c>
      <c r="AF20" s="130">
        <v>0</v>
      </c>
      <c r="AG20" s="161">
        <f t="shared" si="2"/>
        <v>0</v>
      </c>
      <c r="AH20" s="130">
        <v>16</v>
      </c>
      <c r="AI20" s="161">
        <f>(AH20*100)/64</f>
        <v>25</v>
      </c>
      <c r="AJ20" s="130"/>
      <c r="AK20" s="130"/>
      <c r="AL20" s="130"/>
      <c r="AM20" s="130"/>
      <c r="AN20" s="130"/>
      <c r="AO20" s="136"/>
    </row>
    <row r="21" spans="2:41" ht="60" x14ac:dyDescent="0.25">
      <c r="B21" s="56" t="s">
        <v>327</v>
      </c>
      <c r="C21" s="53"/>
      <c r="D21" s="67" t="s">
        <v>732</v>
      </c>
      <c r="E21" s="54" t="s">
        <v>783</v>
      </c>
      <c r="F21" s="54" t="s">
        <v>1134</v>
      </c>
      <c r="G21" s="57" t="s">
        <v>830</v>
      </c>
      <c r="H21" s="54" t="s">
        <v>823</v>
      </c>
      <c r="I21" s="74" t="s">
        <v>1156</v>
      </c>
      <c r="J21" s="54" t="s">
        <v>773</v>
      </c>
      <c r="K21" s="60" t="s">
        <v>324</v>
      </c>
      <c r="L21" s="60" t="s">
        <v>1264</v>
      </c>
      <c r="M21" s="60" t="s">
        <v>1141</v>
      </c>
      <c r="N21" s="61">
        <v>52</v>
      </c>
      <c r="O21" s="167">
        <v>1</v>
      </c>
      <c r="P21" s="188" t="s">
        <v>1227</v>
      </c>
      <c r="Q21" s="188">
        <v>2017</v>
      </c>
      <c r="R21" s="61">
        <v>2018</v>
      </c>
      <c r="S21" s="55"/>
      <c r="T21" s="55"/>
      <c r="U21" s="55"/>
      <c r="V21" s="130">
        <v>5</v>
      </c>
      <c r="W21" s="153">
        <f>(V21*100)/52</f>
        <v>9.615384615384615</v>
      </c>
      <c r="X21" s="130">
        <v>11</v>
      </c>
      <c r="Y21" s="161">
        <f t="shared" si="1"/>
        <v>220</v>
      </c>
      <c r="Z21" s="130">
        <v>17</v>
      </c>
      <c r="AA21" s="161">
        <f>(Z21*100)/52</f>
        <v>32.692307692307693</v>
      </c>
      <c r="AB21" s="130">
        <v>27</v>
      </c>
      <c r="AC21" s="161">
        <f t="shared" si="0"/>
        <v>158.8235294117647</v>
      </c>
      <c r="AD21" s="130">
        <v>17</v>
      </c>
      <c r="AE21" s="161">
        <f>(AD21*100)/52</f>
        <v>32.692307692307693</v>
      </c>
      <c r="AF21" s="130">
        <v>3</v>
      </c>
      <c r="AG21" s="161">
        <f t="shared" si="2"/>
        <v>17.647058823529413</v>
      </c>
      <c r="AH21" s="130">
        <v>13</v>
      </c>
      <c r="AI21" s="161">
        <f>(AH21*100)/52</f>
        <v>25</v>
      </c>
      <c r="AJ21" s="130"/>
      <c r="AK21" s="130"/>
      <c r="AL21" s="130"/>
      <c r="AM21" s="130"/>
      <c r="AN21" s="130"/>
      <c r="AO21" s="137"/>
    </row>
    <row r="22" spans="2:41" ht="60" x14ac:dyDescent="0.25">
      <c r="B22" s="56" t="s">
        <v>327</v>
      </c>
      <c r="C22" s="53"/>
      <c r="D22" s="67" t="s">
        <v>733</v>
      </c>
      <c r="E22" s="54" t="s">
        <v>784</v>
      </c>
      <c r="F22" s="54" t="s">
        <v>804</v>
      </c>
      <c r="G22" s="57" t="s">
        <v>1135</v>
      </c>
      <c r="H22" s="54" t="s">
        <v>823</v>
      </c>
      <c r="I22" s="74" t="s">
        <v>1155</v>
      </c>
      <c r="J22" s="54" t="s">
        <v>773</v>
      </c>
      <c r="K22" s="60" t="s">
        <v>324</v>
      </c>
      <c r="L22" s="60" t="s">
        <v>1264</v>
      </c>
      <c r="M22" s="60" t="s">
        <v>1141</v>
      </c>
      <c r="N22" s="61">
        <v>424</v>
      </c>
      <c r="O22" s="167">
        <v>1</v>
      </c>
      <c r="P22" s="188" t="s">
        <v>1228</v>
      </c>
      <c r="Q22" s="188">
        <v>2017</v>
      </c>
      <c r="R22" s="61">
        <v>2018</v>
      </c>
      <c r="S22" s="55"/>
      <c r="T22" s="55"/>
      <c r="U22" s="55"/>
      <c r="V22" s="130">
        <v>106</v>
      </c>
      <c r="W22" s="153">
        <f>(V22*100)/424</f>
        <v>25</v>
      </c>
      <c r="X22" s="130">
        <v>106</v>
      </c>
      <c r="Y22" s="161">
        <f t="shared" si="1"/>
        <v>100</v>
      </c>
      <c r="Z22" s="130">
        <v>106</v>
      </c>
      <c r="AA22" s="161">
        <f>(Z22*100)/424</f>
        <v>25</v>
      </c>
      <c r="AB22" s="130">
        <v>51</v>
      </c>
      <c r="AC22" s="161">
        <f t="shared" si="0"/>
        <v>48.113207547169814</v>
      </c>
      <c r="AD22" s="130">
        <v>106</v>
      </c>
      <c r="AE22" s="161">
        <f>(AD22*100)/424</f>
        <v>25</v>
      </c>
      <c r="AF22" s="130">
        <v>38</v>
      </c>
      <c r="AG22" s="161">
        <f t="shared" si="2"/>
        <v>35.849056603773583</v>
      </c>
      <c r="AH22" s="130">
        <v>106</v>
      </c>
      <c r="AI22" s="161">
        <f>(AH22*100)/424</f>
        <v>25</v>
      </c>
      <c r="AJ22" s="130"/>
      <c r="AK22" s="130"/>
      <c r="AL22" s="130"/>
      <c r="AM22" s="130"/>
      <c r="AN22" s="130"/>
      <c r="AO22" s="137"/>
    </row>
    <row r="23" spans="2:41" ht="60" x14ac:dyDescent="0.25">
      <c r="B23" s="56" t="s">
        <v>327</v>
      </c>
      <c r="C23" s="53"/>
      <c r="D23" s="67" t="s">
        <v>734</v>
      </c>
      <c r="E23" s="54" t="s">
        <v>785</v>
      </c>
      <c r="F23" s="54" t="s">
        <v>812</v>
      </c>
      <c r="G23" s="57" t="s">
        <v>832</v>
      </c>
      <c r="H23" s="54" t="s">
        <v>823</v>
      </c>
      <c r="I23" s="74" t="s">
        <v>1157</v>
      </c>
      <c r="J23" s="54" t="s">
        <v>773</v>
      </c>
      <c r="K23" s="60" t="s">
        <v>324</v>
      </c>
      <c r="L23" s="60" t="s">
        <v>1264</v>
      </c>
      <c r="M23" s="60" t="s">
        <v>1141</v>
      </c>
      <c r="N23" s="61">
        <v>68</v>
      </c>
      <c r="O23" s="167">
        <v>1</v>
      </c>
      <c r="P23" s="188" t="s">
        <v>1240</v>
      </c>
      <c r="Q23" s="188">
        <v>2017</v>
      </c>
      <c r="R23" s="61">
        <v>2018</v>
      </c>
      <c r="S23" s="55"/>
      <c r="T23" s="55"/>
      <c r="U23" s="55"/>
      <c r="V23" s="144">
        <v>17</v>
      </c>
      <c r="W23" s="157">
        <f>(V23*100)/68</f>
        <v>25</v>
      </c>
      <c r="X23" s="144">
        <v>17</v>
      </c>
      <c r="Y23" s="161">
        <f t="shared" si="1"/>
        <v>100</v>
      </c>
      <c r="Z23" s="133">
        <v>17</v>
      </c>
      <c r="AA23" s="161">
        <f>(Z23*100)/68</f>
        <v>25</v>
      </c>
      <c r="AB23" s="144">
        <v>10</v>
      </c>
      <c r="AC23" s="161">
        <f t="shared" si="0"/>
        <v>58.823529411764703</v>
      </c>
      <c r="AD23" s="144">
        <v>17</v>
      </c>
      <c r="AE23" s="161">
        <f>(AD23*100)/68</f>
        <v>25</v>
      </c>
      <c r="AF23" s="144">
        <v>10</v>
      </c>
      <c r="AG23" s="161">
        <f t="shared" si="2"/>
        <v>58.823529411764703</v>
      </c>
      <c r="AH23" s="144">
        <v>17</v>
      </c>
      <c r="AI23" s="161">
        <f>(AH23*100)/68</f>
        <v>25</v>
      </c>
      <c r="AJ23" s="133"/>
      <c r="AK23" s="133"/>
      <c r="AL23" s="133"/>
      <c r="AM23" s="133"/>
      <c r="AN23" s="133"/>
      <c r="AO23" s="138"/>
    </row>
    <row r="24" spans="2:41" ht="60" x14ac:dyDescent="0.25">
      <c r="B24" s="56" t="s">
        <v>327</v>
      </c>
      <c r="C24" s="53"/>
      <c r="D24" s="67" t="s">
        <v>746</v>
      </c>
      <c r="E24" s="54" t="s">
        <v>786</v>
      </c>
      <c r="F24" s="54" t="s">
        <v>813</v>
      </c>
      <c r="G24" s="57" t="s">
        <v>833</v>
      </c>
      <c r="H24" s="54" t="s">
        <v>823</v>
      </c>
      <c r="I24" s="74" t="s">
        <v>1157</v>
      </c>
      <c r="J24" s="54" t="s">
        <v>773</v>
      </c>
      <c r="K24" s="60" t="s">
        <v>324</v>
      </c>
      <c r="L24" s="60" t="s">
        <v>1264</v>
      </c>
      <c r="M24" s="60" t="s">
        <v>1141</v>
      </c>
      <c r="N24" s="61">
        <v>16</v>
      </c>
      <c r="O24" s="167">
        <v>1</v>
      </c>
      <c r="P24" s="188" t="s">
        <v>1240</v>
      </c>
      <c r="Q24" s="188">
        <v>2017</v>
      </c>
      <c r="R24" s="61">
        <v>2018</v>
      </c>
      <c r="S24" s="55"/>
      <c r="T24" s="55"/>
      <c r="U24" s="55"/>
      <c r="V24" s="134">
        <v>4</v>
      </c>
      <c r="W24" s="157">
        <f>(V24*100)/16</f>
        <v>25</v>
      </c>
      <c r="X24" s="134">
        <v>4</v>
      </c>
      <c r="Y24" s="161">
        <f t="shared" si="1"/>
        <v>100</v>
      </c>
      <c r="Z24" s="134">
        <v>4</v>
      </c>
      <c r="AA24" s="161">
        <f>(Z24*100)/16</f>
        <v>25</v>
      </c>
      <c r="AB24" s="134">
        <v>17</v>
      </c>
      <c r="AC24" s="161">
        <f t="shared" si="0"/>
        <v>425</v>
      </c>
      <c r="AD24" s="134">
        <v>4</v>
      </c>
      <c r="AE24" s="161">
        <f>(AD24*100)/16</f>
        <v>25</v>
      </c>
      <c r="AF24" s="134">
        <v>15</v>
      </c>
      <c r="AG24" s="161">
        <f t="shared" si="2"/>
        <v>375</v>
      </c>
      <c r="AH24" s="134">
        <v>4</v>
      </c>
      <c r="AI24" s="161">
        <f>(AH24*100)/16</f>
        <v>25</v>
      </c>
      <c r="AJ24" s="134"/>
      <c r="AK24" s="134"/>
      <c r="AL24" s="134"/>
      <c r="AM24" s="134"/>
      <c r="AN24" s="134"/>
      <c r="AO24" s="139"/>
    </row>
    <row r="25" spans="2:41" ht="75" x14ac:dyDescent="0.25">
      <c r="B25" s="56" t="s">
        <v>327</v>
      </c>
      <c r="C25" s="53"/>
      <c r="D25" s="67" t="s">
        <v>747</v>
      </c>
      <c r="E25" s="54" t="s">
        <v>787</v>
      </c>
      <c r="F25" s="54" t="s">
        <v>814</v>
      </c>
      <c r="G25" s="57" t="s">
        <v>834</v>
      </c>
      <c r="H25" s="54" t="s">
        <v>823</v>
      </c>
      <c r="I25" s="74" t="s">
        <v>1158</v>
      </c>
      <c r="J25" s="54" t="s">
        <v>773</v>
      </c>
      <c r="K25" s="60" t="s">
        <v>324</v>
      </c>
      <c r="L25" s="60" t="s">
        <v>1264</v>
      </c>
      <c r="M25" s="60" t="s">
        <v>1141</v>
      </c>
      <c r="N25" s="61">
        <v>4</v>
      </c>
      <c r="O25" s="167">
        <v>1</v>
      </c>
      <c r="P25" s="188" t="s">
        <v>1240</v>
      </c>
      <c r="Q25" s="188">
        <v>2017</v>
      </c>
      <c r="R25" s="61">
        <v>2018</v>
      </c>
      <c r="S25" s="55"/>
      <c r="T25" s="55"/>
      <c r="U25" s="55"/>
      <c r="V25" s="144">
        <v>1</v>
      </c>
      <c r="W25" s="157">
        <f>(V25*100)/4</f>
        <v>25</v>
      </c>
      <c r="X25" s="144">
        <v>0</v>
      </c>
      <c r="Y25" s="161">
        <f t="shared" si="1"/>
        <v>0</v>
      </c>
      <c r="Z25" s="144">
        <v>1</v>
      </c>
      <c r="AA25" s="161">
        <f>(Z25*100)/4</f>
        <v>25</v>
      </c>
      <c r="AB25" s="144">
        <v>1</v>
      </c>
      <c r="AC25" s="161">
        <f t="shared" si="0"/>
        <v>100</v>
      </c>
      <c r="AD25" s="144">
        <v>1</v>
      </c>
      <c r="AE25" s="161">
        <f>(AD25*100)/4</f>
        <v>25</v>
      </c>
      <c r="AF25" s="144">
        <v>0</v>
      </c>
      <c r="AG25" s="161">
        <f t="shared" si="2"/>
        <v>0</v>
      </c>
      <c r="AH25" s="144">
        <v>1</v>
      </c>
      <c r="AI25" s="161">
        <f>(AH25*100)/4</f>
        <v>25</v>
      </c>
      <c r="AJ25" s="133"/>
      <c r="AK25" s="133"/>
      <c r="AL25" s="133"/>
      <c r="AM25" s="133"/>
      <c r="AN25" s="133"/>
      <c r="AO25" s="140"/>
    </row>
    <row r="26" spans="2:41" ht="81" customHeight="1" x14ac:dyDescent="0.25">
      <c r="B26" s="56" t="s">
        <v>327</v>
      </c>
      <c r="C26" s="53"/>
      <c r="D26" s="67" t="s">
        <v>735</v>
      </c>
      <c r="E26" s="54" t="s">
        <v>788</v>
      </c>
      <c r="F26" s="54" t="s">
        <v>815</v>
      </c>
      <c r="G26" s="57" t="s">
        <v>835</v>
      </c>
      <c r="H26" s="54" t="s">
        <v>823</v>
      </c>
      <c r="I26" s="74" t="s">
        <v>1159</v>
      </c>
      <c r="J26" s="54" t="s">
        <v>773</v>
      </c>
      <c r="K26" s="60" t="s">
        <v>324</v>
      </c>
      <c r="L26" s="60" t="s">
        <v>1264</v>
      </c>
      <c r="M26" s="60" t="s">
        <v>1263</v>
      </c>
      <c r="N26" s="61">
        <v>60</v>
      </c>
      <c r="O26" s="167">
        <v>1</v>
      </c>
      <c r="P26" s="188" t="s">
        <v>1240</v>
      </c>
      <c r="Q26" s="188">
        <v>2017</v>
      </c>
      <c r="R26" s="61">
        <v>2018</v>
      </c>
      <c r="S26" s="55"/>
      <c r="T26" s="55"/>
      <c r="U26" s="55"/>
      <c r="V26" s="134">
        <v>15</v>
      </c>
      <c r="W26" s="157">
        <f>(V26*100)/60</f>
        <v>25</v>
      </c>
      <c r="X26" s="134">
        <v>15</v>
      </c>
      <c r="Y26" s="161">
        <f t="shared" si="1"/>
        <v>100</v>
      </c>
      <c r="Z26" s="134">
        <v>15</v>
      </c>
      <c r="AA26" s="161">
        <f>(Z26*100)/60</f>
        <v>25</v>
      </c>
      <c r="AB26" s="134">
        <v>9</v>
      </c>
      <c r="AC26" s="161">
        <f t="shared" si="0"/>
        <v>60</v>
      </c>
      <c r="AD26" s="134">
        <v>15</v>
      </c>
      <c r="AE26" s="161">
        <f>(AD26*100)/60</f>
        <v>25</v>
      </c>
      <c r="AF26" s="134">
        <v>17</v>
      </c>
      <c r="AG26" s="161">
        <f t="shared" si="2"/>
        <v>113.33333333333333</v>
      </c>
      <c r="AH26" s="134">
        <v>15</v>
      </c>
      <c r="AI26" s="161">
        <f>(AH26*100)/60</f>
        <v>25</v>
      </c>
      <c r="AJ26" s="134"/>
      <c r="AK26" s="134"/>
      <c r="AL26" s="134"/>
      <c r="AM26" s="134"/>
      <c r="AN26" s="134"/>
      <c r="AO26" s="139"/>
    </row>
    <row r="27" spans="2:41" ht="65.25" customHeight="1" x14ac:dyDescent="0.25">
      <c r="B27" s="56" t="s">
        <v>327</v>
      </c>
      <c r="C27" s="53"/>
      <c r="D27" s="67" t="s">
        <v>736</v>
      </c>
      <c r="E27" s="54" t="s">
        <v>789</v>
      </c>
      <c r="F27" s="54" t="s">
        <v>816</v>
      </c>
      <c r="G27" s="57" t="s">
        <v>836</v>
      </c>
      <c r="H27" s="54" t="s">
        <v>823</v>
      </c>
      <c r="I27" s="74" t="s">
        <v>1143</v>
      </c>
      <c r="J27" s="54" t="s">
        <v>773</v>
      </c>
      <c r="K27" s="60" t="s">
        <v>324</v>
      </c>
      <c r="L27" s="60" t="s">
        <v>1264</v>
      </c>
      <c r="M27" s="60" t="s">
        <v>1141</v>
      </c>
      <c r="N27" s="61">
        <v>40</v>
      </c>
      <c r="O27" s="167">
        <v>1</v>
      </c>
      <c r="P27" s="188" t="s">
        <v>1229</v>
      </c>
      <c r="Q27" s="188">
        <v>2017</v>
      </c>
      <c r="R27" s="61">
        <v>2018</v>
      </c>
      <c r="S27" s="55"/>
      <c r="T27" s="55"/>
      <c r="U27" s="55"/>
      <c r="V27" s="134">
        <v>10</v>
      </c>
      <c r="W27" s="157">
        <f>(V27*100)/40</f>
        <v>25</v>
      </c>
      <c r="X27" s="134">
        <v>9</v>
      </c>
      <c r="Y27" s="161">
        <f t="shared" si="1"/>
        <v>90</v>
      </c>
      <c r="Z27" s="134">
        <v>10</v>
      </c>
      <c r="AA27" s="161">
        <f>(Z27*100)/40</f>
        <v>25</v>
      </c>
      <c r="AB27" s="134">
        <v>3</v>
      </c>
      <c r="AC27" s="161">
        <f t="shared" si="0"/>
        <v>30</v>
      </c>
      <c r="AD27" s="134">
        <v>10</v>
      </c>
      <c r="AE27" s="161">
        <f>(AD27*100)/40</f>
        <v>25</v>
      </c>
      <c r="AF27" s="134">
        <v>8</v>
      </c>
      <c r="AG27" s="161">
        <f t="shared" si="2"/>
        <v>80</v>
      </c>
      <c r="AH27" s="134">
        <v>10</v>
      </c>
      <c r="AI27" s="161">
        <f>(AH27*100)/40</f>
        <v>25</v>
      </c>
      <c r="AJ27" s="134"/>
      <c r="AK27" s="134"/>
      <c r="AL27" s="130"/>
      <c r="AM27" s="130"/>
      <c r="AN27" s="130"/>
      <c r="AO27" s="136"/>
    </row>
    <row r="28" spans="2:41" ht="62.25" customHeight="1" x14ac:dyDescent="0.25">
      <c r="B28" s="56" t="s">
        <v>327</v>
      </c>
      <c r="C28" s="53"/>
      <c r="D28" s="67" t="s">
        <v>737</v>
      </c>
      <c r="E28" s="54" t="s">
        <v>790</v>
      </c>
      <c r="F28" s="54" t="s">
        <v>800</v>
      </c>
      <c r="G28" s="57" t="s">
        <v>837</v>
      </c>
      <c r="H28" s="54" t="s">
        <v>823</v>
      </c>
      <c r="I28" s="74" t="s">
        <v>1160</v>
      </c>
      <c r="J28" s="54" t="s">
        <v>773</v>
      </c>
      <c r="K28" s="60" t="s">
        <v>324</v>
      </c>
      <c r="L28" s="60" t="s">
        <v>1264</v>
      </c>
      <c r="M28" s="60" t="s">
        <v>325</v>
      </c>
      <c r="N28" s="61">
        <v>84</v>
      </c>
      <c r="O28" s="167">
        <v>1</v>
      </c>
      <c r="P28" s="188" t="s">
        <v>1230</v>
      </c>
      <c r="Q28" s="188">
        <v>2017</v>
      </c>
      <c r="R28" s="61">
        <v>2018</v>
      </c>
      <c r="S28" s="55"/>
      <c r="T28" s="55"/>
      <c r="U28" s="55"/>
      <c r="V28" s="134">
        <v>21</v>
      </c>
      <c r="W28" s="157">
        <f>(V28*100)/84</f>
        <v>25</v>
      </c>
      <c r="X28" s="134">
        <v>15</v>
      </c>
      <c r="Y28" s="161">
        <f t="shared" si="1"/>
        <v>71.428571428571431</v>
      </c>
      <c r="Z28" s="134">
        <v>21</v>
      </c>
      <c r="AA28" s="161">
        <f>(Z28*100)/84</f>
        <v>25</v>
      </c>
      <c r="AB28" s="134">
        <v>15</v>
      </c>
      <c r="AC28" s="161">
        <f t="shared" si="0"/>
        <v>71.428571428571431</v>
      </c>
      <c r="AD28" s="134">
        <v>21</v>
      </c>
      <c r="AE28" s="161">
        <f>(AD28*100)/84</f>
        <v>25</v>
      </c>
      <c r="AF28" s="134">
        <v>11</v>
      </c>
      <c r="AG28" s="161">
        <f t="shared" si="2"/>
        <v>52.38095238095238</v>
      </c>
      <c r="AH28" s="134">
        <v>21</v>
      </c>
      <c r="AI28" s="161">
        <f>(AH28*100)/84</f>
        <v>25</v>
      </c>
      <c r="AJ28" s="134"/>
      <c r="AK28" s="134"/>
      <c r="AL28" s="134"/>
      <c r="AM28" s="134"/>
      <c r="AN28" s="134"/>
      <c r="AO28" s="139"/>
    </row>
    <row r="29" spans="2:41" ht="62.25" customHeight="1" x14ac:dyDescent="0.25">
      <c r="B29" s="56" t="s">
        <v>327</v>
      </c>
      <c r="C29" s="53"/>
      <c r="D29" s="67" t="s">
        <v>738</v>
      </c>
      <c r="E29" s="54" t="s">
        <v>791</v>
      </c>
      <c r="F29" s="54" t="s">
        <v>817</v>
      </c>
      <c r="G29" s="57" t="s">
        <v>838</v>
      </c>
      <c r="H29" s="54" t="s">
        <v>823</v>
      </c>
      <c r="I29" s="74" t="s">
        <v>1161</v>
      </c>
      <c r="J29" s="54" t="s">
        <v>773</v>
      </c>
      <c r="K29" s="60" t="s">
        <v>324</v>
      </c>
      <c r="L29" s="60" t="s">
        <v>1264</v>
      </c>
      <c r="M29" s="60" t="s">
        <v>1141</v>
      </c>
      <c r="N29" s="61">
        <v>5</v>
      </c>
      <c r="O29" s="167">
        <v>1</v>
      </c>
      <c r="P29" s="188" t="s">
        <v>1240</v>
      </c>
      <c r="Q29" s="188">
        <v>2017</v>
      </c>
      <c r="R29" s="61">
        <v>2018</v>
      </c>
      <c r="S29" s="55"/>
      <c r="T29" s="55"/>
      <c r="U29" s="55"/>
      <c r="V29" s="134">
        <v>0</v>
      </c>
      <c r="W29" s="157">
        <f>(V29*100)/5</f>
        <v>0</v>
      </c>
      <c r="X29" s="134">
        <v>0</v>
      </c>
      <c r="Y29" s="161" t="e">
        <f t="shared" si="1"/>
        <v>#DIV/0!</v>
      </c>
      <c r="Z29" s="134">
        <v>2</v>
      </c>
      <c r="AA29" s="161">
        <f>(Z29*100)/5</f>
        <v>40</v>
      </c>
      <c r="AB29" s="134">
        <v>0</v>
      </c>
      <c r="AC29" s="161">
        <f t="shared" si="0"/>
        <v>0</v>
      </c>
      <c r="AD29" s="134">
        <v>2</v>
      </c>
      <c r="AE29" s="161">
        <f>(AD29*100)/5</f>
        <v>40</v>
      </c>
      <c r="AF29" s="134">
        <v>0</v>
      </c>
      <c r="AG29" s="161">
        <f t="shared" si="2"/>
        <v>0</v>
      </c>
      <c r="AH29" s="134">
        <v>1</v>
      </c>
      <c r="AI29" s="161">
        <f>(AH29*100)/5</f>
        <v>20</v>
      </c>
      <c r="AJ29" s="134"/>
      <c r="AK29" s="134"/>
      <c r="AL29" s="130"/>
      <c r="AM29" s="130"/>
      <c r="AN29" s="130"/>
      <c r="AO29" s="136"/>
    </row>
    <row r="30" spans="2:41" ht="78" customHeight="1" x14ac:dyDescent="0.25">
      <c r="B30" s="56" t="s">
        <v>327</v>
      </c>
      <c r="C30" s="53"/>
      <c r="D30" s="67" t="s">
        <v>739</v>
      </c>
      <c r="E30" s="54" t="s">
        <v>792</v>
      </c>
      <c r="F30" s="54" t="s">
        <v>801</v>
      </c>
      <c r="G30" s="57" t="s">
        <v>839</v>
      </c>
      <c r="H30" s="54" t="s">
        <v>823</v>
      </c>
      <c r="I30" s="128" t="s">
        <v>1142</v>
      </c>
      <c r="J30" s="54" t="s">
        <v>773</v>
      </c>
      <c r="K30" s="60" t="s">
        <v>324</v>
      </c>
      <c r="L30" s="60" t="s">
        <v>1264</v>
      </c>
      <c r="M30" s="60" t="s">
        <v>325</v>
      </c>
      <c r="N30" s="61">
        <v>24</v>
      </c>
      <c r="O30" s="167">
        <v>1</v>
      </c>
      <c r="P30" s="188" t="s">
        <v>1231</v>
      </c>
      <c r="Q30" s="188">
        <v>2017</v>
      </c>
      <c r="R30" s="61">
        <v>2018</v>
      </c>
      <c r="S30" s="55"/>
      <c r="T30" s="55"/>
      <c r="U30" s="55"/>
      <c r="V30" s="145">
        <v>6</v>
      </c>
      <c r="W30" s="157">
        <f>(V30*100)/24</f>
        <v>25</v>
      </c>
      <c r="X30" s="134">
        <v>5</v>
      </c>
      <c r="Y30" s="161">
        <f t="shared" si="1"/>
        <v>83.333333333333329</v>
      </c>
      <c r="Z30" s="145">
        <v>6</v>
      </c>
      <c r="AA30" s="161">
        <f>(Z30*100)/24</f>
        <v>25</v>
      </c>
      <c r="AB30" s="134">
        <v>6</v>
      </c>
      <c r="AC30" s="161">
        <f t="shared" si="0"/>
        <v>100</v>
      </c>
      <c r="AD30" s="145">
        <v>6</v>
      </c>
      <c r="AE30" s="161">
        <f>(AD30*100)/24</f>
        <v>25</v>
      </c>
      <c r="AF30" s="134">
        <v>6</v>
      </c>
      <c r="AG30" s="161">
        <f t="shared" si="2"/>
        <v>100</v>
      </c>
      <c r="AH30" s="145">
        <v>6</v>
      </c>
      <c r="AI30" s="161">
        <f>(AH30*100)/24</f>
        <v>25</v>
      </c>
      <c r="AJ30" s="134"/>
      <c r="AK30" s="134"/>
      <c r="AL30" s="135"/>
      <c r="AM30" s="134"/>
      <c r="AN30" s="134"/>
      <c r="AO30" s="139"/>
    </row>
    <row r="31" spans="2:41" ht="64.5" customHeight="1" x14ac:dyDescent="0.25">
      <c r="B31" s="56" t="s">
        <v>327</v>
      </c>
      <c r="C31" s="53"/>
      <c r="D31" s="67" t="s">
        <v>740</v>
      </c>
      <c r="E31" s="54" t="s">
        <v>793</v>
      </c>
      <c r="F31" s="54" t="s">
        <v>1133</v>
      </c>
      <c r="G31" s="57" t="s">
        <v>840</v>
      </c>
      <c r="H31" s="54" t="s">
        <v>823</v>
      </c>
      <c r="I31" s="74" t="s">
        <v>1145</v>
      </c>
      <c r="J31" s="54" t="s">
        <v>773</v>
      </c>
      <c r="K31" s="60" t="s">
        <v>324</v>
      </c>
      <c r="L31" s="60" t="s">
        <v>1264</v>
      </c>
      <c r="M31" s="60" t="s">
        <v>325</v>
      </c>
      <c r="N31" s="61">
        <v>12</v>
      </c>
      <c r="O31" s="167">
        <v>1</v>
      </c>
      <c r="P31" s="188" t="s">
        <v>1232</v>
      </c>
      <c r="Q31" s="188">
        <v>2017</v>
      </c>
      <c r="R31" s="61">
        <v>2018</v>
      </c>
      <c r="S31" s="55"/>
      <c r="T31" s="55"/>
      <c r="U31" s="55"/>
      <c r="V31" s="134">
        <v>3</v>
      </c>
      <c r="W31" s="157">
        <f>(V31*100)/12</f>
        <v>25</v>
      </c>
      <c r="X31" s="134">
        <v>1</v>
      </c>
      <c r="Y31" s="161">
        <f t="shared" si="1"/>
        <v>33.333333333333336</v>
      </c>
      <c r="Z31" s="134">
        <v>3</v>
      </c>
      <c r="AA31" s="161">
        <f>(Z31*100)/12</f>
        <v>25</v>
      </c>
      <c r="AB31" s="134">
        <v>1</v>
      </c>
      <c r="AC31" s="161">
        <f t="shared" si="0"/>
        <v>33.333333333333336</v>
      </c>
      <c r="AD31" s="134">
        <v>3</v>
      </c>
      <c r="AE31" s="161">
        <f>(AD31*100)/12</f>
        <v>25</v>
      </c>
      <c r="AF31" s="134">
        <v>2</v>
      </c>
      <c r="AG31" s="161">
        <f t="shared" si="2"/>
        <v>66.666666666666671</v>
      </c>
      <c r="AH31" s="134">
        <v>3</v>
      </c>
      <c r="AI31" s="161">
        <f>(AH31*100)/12</f>
        <v>25</v>
      </c>
      <c r="AJ31" s="134"/>
      <c r="AK31" s="134"/>
      <c r="AL31" s="130"/>
      <c r="AM31" s="130"/>
      <c r="AN31" s="130"/>
      <c r="AO31" s="136"/>
    </row>
    <row r="32" spans="2:41" ht="82.5" customHeight="1" x14ac:dyDescent="0.25">
      <c r="B32" s="56" t="s">
        <v>327</v>
      </c>
      <c r="C32" s="53"/>
      <c r="D32" s="67" t="s">
        <v>741</v>
      </c>
      <c r="E32" s="54" t="s">
        <v>794</v>
      </c>
      <c r="F32" s="54" t="s">
        <v>818</v>
      </c>
      <c r="G32" s="57" t="s">
        <v>1139</v>
      </c>
      <c r="H32" s="54" t="s">
        <v>823</v>
      </c>
      <c r="I32" s="74" t="s">
        <v>1162</v>
      </c>
      <c r="J32" s="54" t="s">
        <v>773</v>
      </c>
      <c r="K32" s="60" t="s">
        <v>324</v>
      </c>
      <c r="L32" s="60" t="s">
        <v>1264</v>
      </c>
      <c r="M32" s="60" t="s">
        <v>1141</v>
      </c>
      <c r="N32" s="61">
        <v>250</v>
      </c>
      <c r="O32" s="167">
        <v>1</v>
      </c>
      <c r="P32" s="188" t="s">
        <v>1240</v>
      </c>
      <c r="Q32" s="188">
        <v>2017</v>
      </c>
      <c r="R32" s="61">
        <v>2018</v>
      </c>
      <c r="S32" s="55"/>
      <c r="T32" s="55"/>
      <c r="U32" s="55"/>
      <c r="V32" s="134">
        <v>60</v>
      </c>
      <c r="W32" s="157">
        <f>(V32*100)/250</f>
        <v>24</v>
      </c>
      <c r="X32" s="134">
        <v>67</v>
      </c>
      <c r="Y32" s="161">
        <f t="shared" si="1"/>
        <v>111.66666666666667</v>
      </c>
      <c r="Z32" s="134">
        <v>60</v>
      </c>
      <c r="AA32" s="161">
        <f>(Z32*100)/250</f>
        <v>24</v>
      </c>
      <c r="AB32" s="134">
        <v>97</v>
      </c>
      <c r="AC32" s="161">
        <f t="shared" si="0"/>
        <v>161.66666666666666</v>
      </c>
      <c r="AD32" s="134">
        <v>70</v>
      </c>
      <c r="AE32" s="161">
        <f>(AD32*100)/250</f>
        <v>28</v>
      </c>
      <c r="AF32" s="134">
        <v>69</v>
      </c>
      <c r="AG32" s="161">
        <f t="shared" si="2"/>
        <v>98.571428571428569</v>
      </c>
      <c r="AH32" s="134">
        <v>60</v>
      </c>
      <c r="AI32" s="161">
        <f>(AH32*100)/250</f>
        <v>24</v>
      </c>
      <c r="AJ32" s="134"/>
      <c r="AK32" s="134"/>
      <c r="AL32" s="134"/>
      <c r="AM32" s="134"/>
      <c r="AN32" s="134"/>
      <c r="AO32" s="139"/>
    </row>
    <row r="33" spans="2:41" ht="61.5" customHeight="1" x14ac:dyDescent="0.25">
      <c r="B33" s="56" t="s">
        <v>327</v>
      </c>
      <c r="C33" s="53"/>
      <c r="D33" s="67" t="s">
        <v>742</v>
      </c>
      <c r="E33" s="54" t="s">
        <v>795</v>
      </c>
      <c r="F33" s="54" t="s">
        <v>819</v>
      </c>
      <c r="G33" s="57" t="s">
        <v>841</v>
      </c>
      <c r="H33" s="54" t="s">
        <v>823</v>
      </c>
      <c r="I33" s="74" t="s">
        <v>1163</v>
      </c>
      <c r="J33" s="54" t="s">
        <v>773</v>
      </c>
      <c r="K33" s="60" t="s">
        <v>324</v>
      </c>
      <c r="L33" s="60" t="s">
        <v>1264</v>
      </c>
      <c r="M33" s="60" t="s">
        <v>1141</v>
      </c>
      <c r="N33" s="61">
        <v>10</v>
      </c>
      <c r="O33" s="167">
        <v>1</v>
      </c>
      <c r="P33" s="188" t="s">
        <v>1240</v>
      </c>
      <c r="Q33" s="188">
        <v>2017</v>
      </c>
      <c r="R33" s="61">
        <v>2018</v>
      </c>
      <c r="S33" s="55"/>
      <c r="T33" s="55"/>
      <c r="U33" s="55"/>
      <c r="V33" s="134">
        <v>1</v>
      </c>
      <c r="W33" s="157">
        <f>(V33*100)/10</f>
        <v>10</v>
      </c>
      <c r="X33" s="134">
        <v>1</v>
      </c>
      <c r="Y33" s="161">
        <f t="shared" si="1"/>
        <v>100</v>
      </c>
      <c r="Z33" s="134">
        <v>3</v>
      </c>
      <c r="AA33" s="161">
        <f>(Z33*100)/10</f>
        <v>30</v>
      </c>
      <c r="AB33" s="134">
        <v>10</v>
      </c>
      <c r="AC33" s="161">
        <f t="shared" si="0"/>
        <v>333.33333333333331</v>
      </c>
      <c r="AD33" s="134">
        <v>3</v>
      </c>
      <c r="AE33" s="161">
        <f>(AD33*100)/10</f>
        <v>30</v>
      </c>
      <c r="AF33" s="134">
        <v>3</v>
      </c>
      <c r="AG33" s="161">
        <f t="shared" si="2"/>
        <v>100</v>
      </c>
      <c r="AH33" s="134">
        <v>3</v>
      </c>
      <c r="AI33" s="161">
        <f>(AH33*100)/10</f>
        <v>30</v>
      </c>
      <c r="AJ33" s="134"/>
      <c r="AK33" s="134"/>
      <c r="AL33" s="130"/>
      <c r="AM33" s="130"/>
      <c r="AN33" s="130"/>
      <c r="AO33" s="136"/>
    </row>
    <row r="34" spans="2:41" ht="78.75" customHeight="1" x14ac:dyDescent="0.25">
      <c r="B34" s="56" t="s">
        <v>327</v>
      </c>
      <c r="C34" s="53"/>
      <c r="D34" s="67" t="s">
        <v>743</v>
      </c>
      <c r="E34" s="54" t="s">
        <v>796</v>
      </c>
      <c r="F34" s="54" t="s">
        <v>1136</v>
      </c>
      <c r="G34" s="57" t="s">
        <v>842</v>
      </c>
      <c r="H34" s="54" t="s">
        <v>823</v>
      </c>
      <c r="I34" s="74" t="s">
        <v>1164</v>
      </c>
      <c r="J34" s="54" t="s">
        <v>773</v>
      </c>
      <c r="K34" s="60" t="s">
        <v>324</v>
      </c>
      <c r="L34" s="60" t="s">
        <v>1264</v>
      </c>
      <c r="M34" s="60" t="s">
        <v>325</v>
      </c>
      <c r="N34" s="61">
        <v>500</v>
      </c>
      <c r="O34" s="167">
        <v>1</v>
      </c>
      <c r="P34" s="188" t="s">
        <v>1233</v>
      </c>
      <c r="Q34" s="188">
        <v>2017</v>
      </c>
      <c r="R34" s="61">
        <v>2018</v>
      </c>
      <c r="S34" s="55"/>
      <c r="T34" s="55"/>
      <c r="U34" s="55"/>
      <c r="V34" s="134">
        <v>125</v>
      </c>
      <c r="W34" s="157">
        <f>(V34*100)/500</f>
        <v>25</v>
      </c>
      <c r="X34" s="134">
        <v>0</v>
      </c>
      <c r="Y34" s="161">
        <f t="shared" si="1"/>
        <v>0</v>
      </c>
      <c r="Z34" s="134">
        <v>125</v>
      </c>
      <c r="AA34" s="161">
        <f>(Z34*100)/500</f>
        <v>25</v>
      </c>
      <c r="AB34" s="134">
        <v>0</v>
      </c>
      <c r="AC34" s="161">
        <f t="shared" si="0"/>
        <v>0</v>
      </c>
      <c r="AD34" s="134">
        <v>125</v>
      </c>
      <c r="AE34" s="161">
        <f>(AD34*100)/500</f>
        <v>25</v>
      </c>
      <c r="AF34" s="134">
        <v>5</v>
      </c>
      <c r="AG34" s="161">
        <f t="shared" si="2"/>
        <v>4</v>
      </c>
      <c r="AH34" s="134">
        <v>125</v>
      </c>
      <c r="AI34" s="161">
        <f>(AH34*100)/500</f>
        <v>25</v>
      </c>
      <c r="AJ34" s="134"/>
      <c r="AK34" s="134"/>
      <c r="AL34" s="130"/>
      <c r="AM34" s="130"/>
      <c r="AN34" s="130"/>
      <c r="AO34" s="161"/>
    </row>
    <row r="35" spans="2:41" ht="60.75" customHeight="1" x14ac:dyDescent="0.25">
      <c r="B35" s="56" t="s">
        <v>327</v>
      </c>
      <c r="C35" s="53"/>
      <c r="D35" s="67" t="s">
        <v>748</v>
      </c>
      <c r="E35" s="54" t="s">
        <v>797</v>
      </c>
      <c r="F35" s="54" t="s">
        <v>820</v>
      </c>
      <c r="G35" s="57" t="s">
        <v>843</v>
      </c>
      <c r="H35" s="54" t="s">
        <v>823</v>
      </c>
      <c r="I35" s="74" t="s">
        <v>1165</v>
      </c>
      <c r="J35" s="54" t="s">
        <v>773</v>
      </c>
      <c r="K35" s="60" t="s">
        <v>324</v>
      </c>
      <c r="L35" s="60" t="s">
        <v>1264</v>
      </c>
      <c r="M35" s="60" t="s">
        <v>325</v>
      </c>
      <c r="N35" s="61">
        <v>9</v>
      </c>
      <c r="O35" s="167">
        <v>1</v>
      </c>
      <c r="P35" s="188" t="s">
        <v>1240</v>
      </c>
      <c r="Q35" s="188">
        <v>2017</v>
      </c>
      <c r="R35" s="61">
        <v>2018</v>
      </c>
      <c r="S35" s="55"/>
      <c r="T35" s="55"/>
      <c r="U35" s="55"/>
      <c r="V35" s="134">
        <v>2</v>
      </c>
      <c r="W35" s="157">
        <f>(V35*100)/9</f>
        <v>22.222222222222221</v>
      </c>
      <c r="X35" s="134">
        <v>2</v>
      </c>
      <c r="Y35" s="161">
        <f t="shared" si="1"/>
        <v>100</v>
      </c>
      <c r="Z35" s="134">
        <v>2</v>
      </c>
      <c r="AA35" s="161">
        <f>(Z35*100)/9</f>
        <v>22.222222222222221</v>
      </c>
      <c r="AB35" s="134">
        <v>0</v>
      </c>
      <c r="AC35" s="161">
        <f t="shared" si="0"/>
        <v>0</v>
      </c>
      <c r="AD35" s="134">
        <v>2</v>
      </c>
      <c r="AE35" s="161">
        <f>(AD35*100)/9</f>
        <v>22.222222222222221</v>
      </c>
      <c r="AF35" s="134">
        <v>0</v>
      </c>
      <c r="AG35" s="161">
        <f t="shared" si="2"/>
        <v>0</v>
      </c>
      <c r="AH35" s="134">
        <v>3</v>
      </c>
      <c r="AI35" s="161">
        <f>(AH35*100)/9</f>
        <v>33.333333333333336</v>
      </c>
      <c r="AJ35" s="134"/>
      <c r="AK35" s="134"/>
      <c r="AL35" s="130"/>
      <c r="AM35" s="130"/>
      <c r="AN35" s="130"/>
      <c r="AO35" s="161"/>
    </row>
    <row r="36" spans="2:41" ht="68.25" customHeight="1" x14ac:dyDescent="0.25">
      <c r="B36" s="56" t="s">
        <v>327</v>
      </c>
      <c r="C36" s="53"/>
      <c r="D36" s="67" t="s">
        <v>749</v>
      </c>
      <c r="E36" s="54" t="s">
        <v>798</v>
      </c>
      <c r="F36" s="54" t="s">
        <v>821</v>
      </c>
      <c r="G36" s="57" t="s">
        <v>844</v>
      </c>
      <c r="H36" s="54" t="s">
        <v>823</v>
      </c>
      <c r="I36" s="74" t="s">
        <v>1166</v>
      </c>
      <c r="J36" s="54" t="s">
        <v>773</v>
      </c>
      <c r="K36" s="60" t="s">
        <v>324</v>
      </c>
      <c r="L36" s="60" t="s">
        <v>1264</v>
      </c>
      <c r="M36" s="60" t="s">
        <v>1141</v>
      </c>
      <c r="N36" s="61">
        <v>8</v>
      </c>
      <c r="O36" s="167">
        <v>1</v>
      </c>
      <c r="P36" s="188" t="s">
        <v>1240</v>
      </c>
      <c r="Q36" s="188">
        <v>2017</v>
      </c>
      <c r="R36" s="61">
        <v>2018</v>
      </c>
      <c r="S36" s="55"/>
      <c r="T36" s="55"/>
      <c r="U36" s="55"/>
      <c r="V36" s="134">
        <v>2</v>
      </c>
      <c r="W36" s="157">
        <f>(V36*100)/8</f>
        <v>25</v>
      </c>
      <c r="X36" s="134">
        <v>0</v>
      </c>
      <c r="Y36" s="161">
        <f t="shared" si="1"/>
        <v>0</v>
      </c>
      <c r="Z36" s="134">
        <v>2</v>
      </c>
      <c r="AA36" s="161">
        <f>(Z36*100)/8</f>
        <v>25</v>
      </c>
      <c r="AB36" s="134">
        <v>2</v>
      </c>
      <c r="AC36" s="161">
        <f t="shared" si="0"/>
        <v>100</v>
      </c>
      <c r="AD36" s="134">
        <v>2</v>
      </c>
      <c r="AE36" s="161">
        <f>(AD36*100)/8</f>
        <v>25</v>
      </c>
      <c r="AF36" s="134">
        <v>6</v>
      </c>
      <c r="AG36" s="161">
        <f t="shared" si="2"/>
        <v>300</v>
      </c>
      <c r="AH36" s="134">
        <v>2</v>
      </c>
      <c r="AI36" s="161">
        <f>(AH36*100)/8</f>
        <v>25</v>
      </c>
      <c r="AJ36" s="134"/>
      <c r="AK36" s="134"/>
      <c r="AL36" s="130"/>
      <c r="AM36" s="130"/>
      <c r="AN36" s="130"/>
      <c r="AO36" s="161"/>
    </row>
    <row r="37" spans="2:41" ht="30" x14ac:dyDescent="0.25">
      <c r="B37" s="56"/>
      <c r="C37" s="53"/>
      <c r="D37" s="62" t="s">
        <v>338</v>
      </c>
      <c r="E37" s="54"/>
      <c r="F37" s="54"/>
      <c r="G37" s="57"/>
      <c r="H37" s="54"/>
      <c r="I37" s="54"/>
      <c r="J37" s="54"/>
      <c r="K37" s="58"/>
      <c r="L37" s="58"/>
      <c r="M37" s="58"/>
      <c r="N37" s="150"/>
      <c r="O37" s="171"/>
      <c r="P37" s="193"/>
      <c r="Q37" s="58"/>
      <c r="R37" s="150"/>
      <c r="S37" s="55"/>
      <c r="T37" s="55"/>
      <c r="U37" s="55"/>
      <c r="V37" s="58"/>
      <c r="W37" s="156"/>
      <c r="X37" s="58"/>
      <c r="Y37" s="162"/>
      <c r="Z37" s="58"/>
      <c r="AA37" s="162"/>
      <c r="AB37" s="58"/>
      <c r="AC37" s="58"/>
      <c r="AD37" s="58"/>
      <c r="AE37" s="162"/>
      <c r="AF37" s="58"/>
      <c r="AG37" s="58"/>
      <c r="AH37" s="58"/>
      <c r="AI37" s="162"/>
      <c r="AJ37" s="58"/>
      <c r="AK37" s="58"/>
      <c r="AL37" s="58"/>
      <c r="AM37" s="58"/>
      <c r="AN37" s="58"/>
      <c r="AO37" s="58"/>
    </row>
    <row r="38" spans="2:41" ht="30" x14ac:dyDescent="0.25">
      <c r="B38" s="56"/>
      <c r="C38" s="53"/>
      <c r="D38" s="57" t="s">
        <v>329</v>
      </c>
      <c r="E38" s="54"/>
      <c r="F38" s="54"/>
      <c r="G38" s="57"/>
      <c r="H38" s="54"/>
      <c r="I38" s="54"/>
      <c r="J38" s="54"/>
      <c r="K38" s="60"/>
      <c r="L38" s="60"/>
      <c r="M38" s="60"/>
      <c r="N38" s="61"/>
      <c r="O38" s="167"/>
      <c r="P38" s="188"/>
      <c r="Q38" s="61"/>
      <c r="R38" s="61"/>
      <c r="S38" s="55"/>
      <c r="T38" s="55"/>
      <c r="U38" s="55"/>
      <c r="V38" s="58"/>
      <c r="W38" s="156"/>
      <c r="X38" s="58"/>
      <c r="Y38" s="162"/>
      <c r="Z38" s="58"/>
      <c r="AA38" s="162"/>
      <c r="AB38" s="58"/>
      <c r="AC38" s="58"/>
      <c r="AD38" s="58"/>
      <c r="AE38" s="162"/>
      <c r="AF38" s="58"/>
      <c r="AG38" s="58"/>
      <c r="AH38" s="58"/>
      <c r="AI38" s="162"/>
      <c r="AJ38" s="58"/>
      <c r="AK38" s="58"/>
      <c r="AL38" s="58"/>
      <c r="AM38" s="58"/>
      <c r="AN38" s="58"/>
      <c r="AO38" s="58"/>
    </row>
    <row r="39" spans="2:41" ht="30" x14ac:dyDescent="0.25">
      <c r="B39" s="56" t="s">
        <v>934</v>
      </c>
      <c r="C39" s="53"/>
      <c r="D39" s="72" t="s">
        <v>603</v>
      </c>
      <c r="E39" s="54"/>
      <c r="F39" s="54"/>
      <c r="G39" s="57"/>
      <c r="H39" s="54"/>
      <c r="I39" s="54"/>
      <c r="J39" s="54"/>
      <c r="K39" s="60"/>
      <c r="L39" s="60"/>
      <c r="M39" s="60"/>
      <c r="N39" s="61"/>
      <c r="O39" s="167"/>
      <c r="P39" s="188"/>
      <c r="Q39" s="61"/>
      <c r="R39" s="61"/>
      <c r="S39" s="55"/>
      <c r="T39" s="55"/>
      <c r="U39" s="55"/>
      <c r="V39" s="58"/>
      <c r="W39" s="156"/>
      <c r="X39" s="58"/>
      <c r="Y39" s="162"/>
      <c r="Z39" s="58"/>
      <c r="AA39" s="162"/>
      <c r="AB39" s="58"/>
      <c r="AC39" s="58"/>
      <c r="AD39" s="58"/>
      <c r="AE39" s="162"/>
      <c r="AF39" s="58"/>
      <c r="AG39" s="58"/>
      <c r="AH39" s="58"/>
      <c r="AI39" s="162"/>
      <c r="AJ39" s="58"/>
      <c r="AK39" s="58"/>
      <c r="AL39" s="58"/>
      <c r="AM39" s="58"/>
      <c r="AN39" s="58"/>
      <c r="AO39" s="58"/>
    </row>
    <row r="40" spans="2:41" ht="77.25" customHeight="1" x14ac:dyDescent="0.25">
      <c r="B40" s="56" t="s">
        <v>327</v>
      </c>
      <c r="C40" s="53"/>
      <c r="D40" s="54" t="s">
        <v>663</v>
      </c>
      <c r="E40" s="54" t="s">
        <v>845</v>
      </c>
      <c r="F40" s="54" t="s">
        <v>861</v>
      </c>
      <c r="G40" s="57" t="s">
        <v>1025</v>
      </c>
      <c r="H40" s="54" t="s">
        <v>823</v>
      </c>
      <c r="I40" s="54" t="s">
        <v>1167</v>
      </c>
      <c r="J40" s="54" t="s">
        <v>773</v>
      </c>
      <c r="K40" s="60" t="s">
        <v>326</v>
      </c>
      <c r="L40" s="60" t="s">
        <v>1264</v>
      </c>
      <c r="M40" s="60" t="s">
        <v>1144</v>
      </c>
      <c r="N40" s="61">
        <v>800</v>
      </c>
      <c r="O40" s="167">
        <v>1</v>
      </c>
      <c r="P40" s="188" t="s">
        <v>1235</v>
      </c>
      <c r="Q40" s="61">
        <v>2017</v>
      </c>
      <c r="R40" s="166">
        <v>2018</v>
      </c>
      <c r="S40" s="55"/>
      <c r="T40" s="55"/>
      <c r="U40" s="55"/>
      <c r="V40" s="58">
        <v>200</v>
      </c>
      <c r="W40" s="156">
        <f>(V40*100)/800</f>
        <v>25</v>
      </c>
      <c r="X40" s="58">
        <v>209</v>
      </c>
      <c r="Y40" s="162">
        <f>(X40*100)/V40</f>
        <v>104.5</v>
      </c>
      <c r="Z40" s="187">
        <v>200</v>
      </c>
      <c r="AA40" s="162">
        <f>(Z40*100)/800</f>
        <v>25</v>
      </c>
      <c r="AB40" s="58">
        <v>299</v>
      </c>
      <c r="AC40" s="58">
        <f>(AB40*100)/Z40</f>
        <v>149.5</v>
      </c>
      <c r="AD40" s="58">
        <v>200</v>
      </c>
      <c r="AE40" s="162">
        <f>(AD40*100)/800</f>
        <v>25</v>
      </c>
      <c r="AF40" s="58">
        <v>190</v>
      </c>
      <c r="AG40" s="162">
        <f>(AF40*100)/AD40</f>
        <v>95</v>
      </c>
      <c r="AH40" s="58">
        <v>200</v>
      </c>
      <c r="AI40" s="162">
        <f>(AH40*100)/800</f>
        <v>25</v>
      </c>
      <c r="AJ40" s="58"/>
      <c r="AK40" s="58"/>
      <c r="AL40" s="58"/>
      <c r="AM40" s="58"/>
      <c r="AN40" s="58"/>
      <c r="AO40" s="58"/>
    </row>
    <row r="41" spans="2:41" ht="75" x14ac:dyDescent="0.25">
      <c r="B41" s="56" t="s">
        <v>327</v>
      </c>
      <c r="C41" s="53"/>
      <c r="D41" s="54" t="s">
        <v>664</v>
      </c>
      <c r="E41" s="54" t="s">
        <v>846</v>
      </c>
      <c r="F41" s="54" t="s">
        <v>928</v>
      </c>
      <c r="G41" s="179" t="s">
        <v>1137</v>
      </c>
      <c r="H41" s="54" t="s">
        <v>823</v>
      </c>
      <c r="I41" s="54" t="s">
        <v>1167</v>
      </c>
      <c r="J41" s="54" t="s">
        <v>773</v>
      </c>
      <c r="K41" s="60" t="s">
        <v>326</v>
      </c>
      <c r="L41" s="60" t="s">
        <v>1264</v>
      </c>
      <c r="M41" s="60" t="s">
        <v>325</v>
      </c>
      <c r="N41" s="61">
        <v>10</v>
      </c>
      <c r="O41" s="167">
        <v>1</v>
      </c>
      <c r="P41" s="188" t="s">
        <v>1236</v>
      </c>
      <c r="Q41" s="61">
        <v>2017</v>
      </c>
      <c r="R41" s="166">
        <v>2018</v>
      </c>
      <c r="S41" s="55"/>
      <c r="T41" s="55"/>
      <c r="U41" s="55"/>
      <c r="V41" s="58">
        <v>3</v>
      </c>
      <c r="W41" s="156">
        <f>(V41*100)/10</f>
        <v>30</v>
      </c>
      <c r="X41" s="58">
        <v>2</v>
      </c>
      <c r="Y41" s="162">
        <f t="shared" ref="Y41:Y42" si="3">(X41*100)/V41</f>
        <v>66.666666666666671</v>
      </c>
      <c r="Z41" s="58">
        <v>2</v>
      </c>
      <c r="AA41" s="162">
        <f>(Z41*100)/10</f>
        <v>20</v>
      </c>
      <c r="AB41" s="58">
        <v>2</v>
      </c>
      <c r="AC41" s="58">
        <f t="shared" ref="AC41:AC42" si="4">(AB41*100)/Z41</f>
        <v>100</v>
      </c>
      <c r="AD41" s="58">
        <v>3</v>
      </c>
      <c r="AE41" s="162">
        <f>(AD41*100)/10</f>
        <v>30</v>
      </c>
      <c r="AF41" s="58">
        <v>1</v>
      </c>
      <c r="AG41" s="162">
        <f t="shared" ref="AG41:AG42" si="5">(AF41*100)/AD41</f>
        <v>33.333333333333336</v>
      </c>
      <c r="AH41" s="58">
        <v>2</v>
      </c>
      <c r="AI41" s="162">
        <f>(AH41*100)/10</f>
        <v>20</v>
      </c>
      <c r="AJ41" s="58"/>
      <c r="AK41" s="58"/>
      <c r="AL41" s="58"/>
      <c r="AM41" s="58"/>
      <c r="AN41" s="58"/>
      <c r="AO41" s="58"/>
    </row>
    <row r="42" spans="2:41" ht="60" x14ac:dyDescent="0.25">
      <c r="B42" s="56" t="s">
        <v>327</v>
      </c>
      <c r="C42" s="53"/>
      <c r="D42" s="54" t="s">
        <v>665</v>
      </c>
      <c r="E42" s="54" t="s">
        <v>783</v>
      </c>
      <c r="F42" s="54" t="s">
        <v>811</v>
      </c>
      <c r="G42" s="179" t="s">
        <v>1027</v>
      </c>
      <c r="H42" s="54" t="s">
        <v>823</v>
      </c>
      <c r="I42" s="54" t="s">
        <v>1156</v>
      </c>
      <c r="J42" s="54" t="s">
        <v>773</v>
      </c>
      <c r="K42" s="60" t="s">
        <v>326</v>
      </c>
      <c r="L42" s="60" t="s">
        <v>1264</v>
      </c>
      <c r="M42" s="60" t="s">
        <v>1141</v>
      </c>
      <c r="N42" s="61">
        <v>100</v>
      </c>
      <c r="O42" s="167">
        <v>1</v>
      </c>
      <c r="P42" s="188" t="s">
        <v>1240</v>
      </c>
      <c r="Q42" s="61">
        <v>2017</v>
      </c>
      <c r="R42" s="166">
        <v>2018</v>
      </c>
      <c r="S42" s="55"/>
      <c r="T42" s="55"/>
      <c r="U42" s="55"/>
      <c r="V42" s="58">
        <v>25</v>
      </c>
      <c r="W42" s="156">
        <f>(V42*100)/100</f>
        <v>25</v>
      </c>
      <c r="X42" s="58">
        <v>7</v>
      </c>
      <c r="Y42" s="162">
        <f t="shared" si="3"/>
        <v>28</v>
      </c>
      <c r="Z42" s="58">
        <v>25</v>
      </c>
      <c r="AA42" s="162">
        <f>(Z42*100)/100</f>
        <v>25</v>
      </c>
      <c r="AB42" s="58">
        <v>10</v>
      </c>
      <c r="AC42" s="58">
        <f t="shared" si="4"/>
        <v>40</v>
      </c>
      <c r="AD42" s="58">
        <v>25</v>
      </c>
      <c r="AE42" s="162">
        <f>(AD42*100)/100</f>
        <v>25</v>
      </c>
      <c r="AF42" s="58">
        <v>0</v>
      </c>
      <c r="AG42" s="162">
        <f t="shared" si="5"/>
        <v>0</v>
      </c>
      <c r="AH42" s="58">
        <v>25</v>
      </c>
      <c r="AI42" s="162">
        <f>(AH42*100)/100</f>
        <v>25</v>
      </c>
      <c r="AJ42" s="58"/>
      <c r="AK42" s="58"/>
      <c r="AL42" s="58"/>
      <c r="AM42" s="58"/>
      <c r="AN42" s="58"/>
      <c r="AO42" s="58"/>
    </row>
    <row r="43" spans="2:41" ht="39" customHeight="1" x14ac:dyDescent="0.25">
      <c r="B43" s="56" t="s">
        <v>934</v>
      </c>
      <c r="C43" s="53"/>
      <c r="D43" s="71" t="s">
        <v>604</v>
      </c>
      <c r="E43" s="54"/>
      <c r="F43" s="54"/>
      <c r="G43" s="57"/>
      <c r="H43" s="54"/>
      <c r="I43" s="54"/>
      <c r="J43" s="54"/>
      <c r="K43" s="60"/>
      <c r="L43" s="60"/>
      <c r="M43" s="60"/>
      <c r="N43" s="61"/>
      <c r="O43" s="167"/>
      <c r="P43" s="188"/>
      <c r="Q43" s="61"/>
      <c r="R43" s="61"/>
      <c r="S43" s="55"/>
      <c r="T43" s="55"/>
      <c r="U43" s="55"/>
      <c r="V43" s="58"/>
      <c r="W43" s="156"/>
      <c r="X43" s="58"/>
      <c r="Y43" s="162"/>
      <c r="Z43" s="58"/>
      <c r="AA43" s="162"/>
      <c r="AB43" s="58"/>
      <c r="AC43" s="58"/>
      <c r="AD43" s="58"/>
      <c r="AE43" s="162"/>
      <c r="AF43" s="58"/>
      <c r="AG43" s="58"/>
      <c r="AH43" s="58"/>
      <c r="AI43" s="162"/>
      <c r="AJ43" s="58"/>
      <c r="AK43" s="58"/>
      <c r="AL43" s="58"/>
      <c r="AM43" s="58"/>
      <c r="AN43" s="58"/>
      <c r="AO43" s="58"/>
    </row>
    <row r="44" spans="2:41" ht="75" x14ac:dyDescent="0.25">
      <c r="B44" s="56" t="s">
        <v>327</v>
      </c>
      <c r="C44" s="53"/>
      <c r="D44" s="54" t="s">
        <v>666</v>
      </c>
      <c r="E44" s="54" t="s">
        <v>929</v>
      </c>
      <c r="F44" s="54" t="s">
        <v>933</v>
      </c>
      <c r="G44" s="179" t="s">
        <v>1028</v>
      </c>
      <c r="H44" s="54" t="s">
        <v>823</v>
      </c>
      <c r="I44" s="54" t="s">
        <v>1145</v>
      </c>
      <c r="J44" s="54" t="s">
        <v>773</v>
      </c>
      <c r="K44" s="60" t="s">
        <v>326</v>
      </c>
      <c r="L44" s="60" t="s">
        <v>1264</v>
      </c>
      <c r="M44" s="60" t="s">
        <v>1144</v>
      </c>
      <c r="N44" s="61">
        <v>10</v>
      </c>
      <c r="O44" s="167">
        <v>1</v>
      </c>
      <c r="P44" s="188" t="s">
        <v>1240</v>
      </c>
      <c r="Q44" s="61">
        <v>2017</v>
      </c>
      <c r="R44" s="61">
        <v>2018</v>
      </c>
      <c r="S44" s="55"/>
      <c r="T44" s="55"/>
      <c r="U44" s="55"/>
      <c r="V44" s="58">
        <v>3</v>
      </c>
      <c r="W44" s="156">
        <f>(V44*100)/10</f>
        <v>30</v>
      </c>
      <c r="X44" s="58">
        <v>0</v>
      </c>
      <c r="Y44" s="162">
        <f>(X44*100)/V44</f>
        <v>0</v>
      </c>
      <c r="Z44" s="58">
        <v>3</v>
      </c>
      <c r="AA44" s="162">
        <f>(Z44*100)/10</f>
        <v>30</v>
      </c>
      <c r="AB44" s="58">
        <v>2</v>
      </c>
      <c r="AC44" s="162">
        <f>(AB44*100)/Z44</f>
        <v>66.666666666666671</v>
      </c>
      <c r="AD44" s="58">
        <v>2</v>
      </c>
      <c r="AE44" s="162">
        <f>(AD44*100)/10</f>
        <v>20</v>
      </c>
      <c r="AF44" s="58">
        <v>0</v>
      </c>
      <c r="AG44" s="162">
        <f>(AF44*100)/AD44</f>
        <v>0</v>
      </c>
      <c r="AH44" s="58">
        <v>2</v>
      </c>
      <c r="AI44" s="162">
        <f>(AH44*100)/10</f>
        <v>20</v>
      </c>
      <c r="AJ44" s="58"/>
      <c r="AK44" s="58"/>
      <c r="AL44" s="58"/>
      <c r="AM44" s="58"/>
      <c r="AN44" s="58"/>
      <c r="AO44" s="58"/>
    </row>
    <row r="45" spans="2:41" ht="75" x14ac:dyDescent="0.25">
      <c r="B45" s="56" t="s">
        <v>327</v>
      </c>
      <c r="C45" s="53"/>
      <c r="D45" s="54" t="s">
        <v>667</v>
      </c>
      <c r="E45" s="54" t="s">
        <v>930</v>
      </c>
      <c r="F45" s="54" t="s">
        <v>936</v>
      </c>
      <c r="G45" s="179" t="s">
        <v>1037</v>
      </c>
      <c r="H45" s="54" t="s">
        <v>823</v>
      </c>
      <c r="I45" s="54" t="s">
        <v>1145</v>
      </c>
      <c r="J45" s="54" t="s">
        <v>773</v>
      </c>
      <c r="K45" s="60" t="s">
        <v>326</v>
      </c>
      <c r="L45" s="60" t="s">
        <v>1264</v>
      </c>
      <c r="M45" s="60" t="s">
        <v>325</v>
      </c>
      <c r="N45" s="61">
        <v>2</v>
      </c>
      <c r="O45" s="167">
        <v>1</v>
      </c>
      <c r="P45" s="188" t="s">
        <v>1240</v>
      </c>
      <c r="Q45" s="61">
        <v>2017</v>
      </c>
      <c r="R45" s="61">
        <v>2018</v>
      </c>
      <c r="S45" s="55"/>
      <c r="T45" s="55"/>
      <c r="U45" s="55"/>
      <c r="V45" s="58">
        <v>1</v>
      </c>
      <c r="W45" s="156">
        <f>(V45*100)/2</f>
        <v>50</v>
      </c>
      <c r="X45" s="58">
        <v>1</v>
      </c>
      <c r="Y45" s="162">
        <f t="shared" ref="Y45:Y58" si="6">(X45*100)/V45</f>
        <v>100</v>
      </c>
      <c r="Z45" s="58">
        <v>0</v>
      </c>
      <c r="AA45" s="162">
        <f>(Z45*100)/2</f>
        <v>0</v>
      </c>
      <c r="AB45" s="58">
        <v>2</v>
      </c>
      <c r="AC45" s="162" t="e">
        <f t="shared" ref="AC45:AC58" si="7">(AB45*100)/Z45</f>
        <v>#DIV/0!</v>
      </c>
      <c r="AD45" s="58">
        <v>0</v>
      </c>
      <c r="AE45" s="162">
        <f>(AD45*100)/2</f>
        <v>0</v>
      </c>
      <c r="AF45" s="58">
        <v>0</v>
      </c>
      <c r="AG45" s="162">
        <v>0</v>
      </c>
      <c r="AH45" s="58">
        <v>1</v>
      </c>
      <c r="AI45" s="162">
        <f>(AH45*100)/2</f>
        <v>50</v>
      </c>
      <c r="AJ45" s="58"/>
      <c r="AK45" s="58"/>
      <c r="AL45" s="58"/>
      <c r="AM45" s="58"/>
      <c r="AN45" s="58"/>
      <c r="AO45" s="58"/>
    </row>
    <row r="46" spans="2:41" ht="63.75" customHeight="1" x14ac:dyDescent="0.25">
      <c r="B46" s="56" t="s">
        <v>327</v>
      </c>
      <c r="C46" s="53"/>
      <c r="D46" s="54" t="s">
        <v>668</v>
      </c>
      <c r="E46" s="54" t="s">
        <v>847</v>
      </c>
      <c r="F46" s="54" t="s">
        <v>937</v>
      </c>
      <c r="G46" s="179" t="s">
        <v>1038</v>
      </c>
      <c r="H46" s="54" t="s">
        <v>823</v>
      </c>
      <c r="I46" s="54" t="s">
        <v>1168</v>
      </c>
      <c r="J46" s="54" t="s">
        <v>773</v>
      </c>
      <c r="K46" s="60" t="s">
        <v>326</v>
      </c>
      <c r="L46" s="60" t="s">
        <v>1264</v>
      </c>
      <c r="M46" s="60" t="s">
        <v>325</v>
      </c>
      <c r="N46" s="61">
        <v>1</v>
      </c>
      <c r="O46" s="167">
        <v>1</v>
      </c>
      <c r="P46" s="188" t="s">
        <v>1240</v>
      </c>
      <c r="Q46" s="61">
        <v>2017</v>
      </c>
      <c r="R46" s="61">
        <v>2018</v>
      </c>
      <c r="S46" s="55"/>
      <c r="T46" s="55"/>
      <c r="U46" s="55"/>
      <c r="V46" s="58">
        <v>0</v>
      </c>
      <c r="W46" s="156">
        <f>(V46*100)/1</f>
        <v>0</v>
      </c>
      <c r="X46" s="58">
        <v>0</v>
      </c>
      <c r="Y46" s="162" t="e">
        <f t="shared" si="6"/>
        <v>#DIV/0!</v>
      </c>
      <c r="Z46" s="58">
        <v>0</v>
      </c>
      <c r="AA46" s="162">
        <f>(Z46*100)/1</f>
        <v>0</v>
      </c>
      <c r="AB46" s="58">
        <v>0</v>
      </c>
      <c r="AC46" s="162" t="e">
        <f t="shared" si="7"/>
        <v>#DIV/0!</v>
      </c>
      <c r="AD46" s="58">
        <v>0</v>
      </c>
      <c r="AE46" s="162">
        <f>(AD46*100)/1</f>
        <v>0</v>
      </c>
      <c r="AF46" s="58">
        <v>0</v>
      </c>
      <c r="AG46" s="162">
        <v>0</v>
      </c>
      <c r="AH46" s="58">
        <v>1</v>
      </c>
      <c r="AI46" s="162">
        <f>(AH46*100)/1</f>
        <v>100</v>
      </c>
      <c r="AJ46" s="58"/>
      <c r="AK46" s="58"/>
      <c r="AL46" s="58"/>
      <c r="AM46" s="58"/>
      <c r="AN46" s="58"/>
      <c r="AO46" s="58"/>
    </row>
    <row r="47" spans="2:41" ht="60" customHeight="1" x14ac:dyDescent="0.25">
      <c r="B47" s="56" t="s">
        <v>327</v>
      </c>
      <c r="C47" s="53"/>
      <c r="D47" s="54" t="s">
        <v>669</v>
      </c>
      <c r="E47" s="54" t="s">
        <v>848</v>
      </c>
      <c r="F47" s="54" t="s">
        <v>938</v>
      </c>
      <c r="G47" s="179" t="s">
        <v>1029</v>
      </c>
      <c r="H47" s="54" t="s">
        <v>823</v>
      </c>
      <c r="I47" s="54" t="s">
        <v>1169</v>
      </c>
      <c r="J47" s="54" t="s">
        <v>773</v>
      </c>
      <c r="K47" s="60" t="s">
        <v>326</v>
      </c>
      <c r="L47" s="60" t="s">
        <v>1264</v>
      </c>
      <c r="M47" s="60" t="s">
        <v>1141</v>
      </c>
      <c r="N47" s="61">
        <v>1</v>
      </c>
      <c r="O47" s="167">
        <v>1</v>
      </c>
      <c r="P47" s="188" t="s">
        <v>1240</v>
      </c>
      <c r="Q47" s="61">
        <v>2017</v>
      </c>
      <c r="R47" s="61">
        <v>2018</v>
      </c>
      <c r="S47" s="55"/>
      <c r="T47" s="55"/>
      <c r="U47" s="55"/>
      <c r="V47" s="58">
        <v>0</v>
      </c>
      <c r="W47" s="156">
        <f>(V47*100)/1</f>
        <v>0</v>
      </c>
      <c r="X47" s="58">
        <v>0</v>
      </c>
      <c r="Y47" s="162" t="e">
        <f t="shared" si="6"/>
        <v>#DIV/0!</v>
      </c>
      <c r="Z47" s="58">
        <v>1</v>
      </c>
      <c r="AA47" s="162">
        <f>(Z47*100)/1</f>
        <v>100</v>
      </c>
      <c r="AB47" s="58">
        <v>0</v>
      </c>
      <c r="AC47" s="162">
        <f t="shared" si="7"/>
        <v>0</v>
      </c>
      <c r="AD47" s="58">
        <v>0</v>
      </c>
      <c r="AE47" s="162">
        <f>(AD47*100)/1</f>
        <v>0</v>
      </c>
      <c r="AF47" s="58">
        <v>0</v>
      </c>
      <c r="AG47" s="162">
        <v>0</v>
      </c>
      <c r="AH47" s="58">
        <v>0</v>
      </c>
      <c r="AI47" s="162">
        <f>(AH47*100)/1</f>
        <v>0</v>
      </c>
      <c r="AJ47" s="58"/>
      <c r="AK47" s="58"/>
      <c r="AL47" s="58"/>
      <c r="AM47" s="58"/>
      <c r="AN47" s="58"/>
      <c r="AO47" s="58"/>
    </row>
    <row r="48" spans="2:41" ht="93.75" customHeight="1" x14ac:dyDescent="0.25">
      <c r="B48" s="56" t="s">
        <v>327</v>
      </c>
      <c r="C48" s="53"/>
      <c r="D48" s="164" t="s">
        <v>753</v>
      </c>
      <c r="E48" s="54" t="s">
        <v>931</v>
      </c>
      <c r="F48" s="54" t="s">
        <v>939</v>
      </c>
      <c r="G48" s="179" t="s">
        <v>1030</v>
      </c>
      <c r="H48" s="54" t="s">
        <v>823</v>
      </c>
      <c r="I48" s="54" t="s">
        <v>1170</v>
      </c>
      <c r="J48" s="54" t="s">
        <v>773</v>
      </c>
      <c r="K48" s="60" t="s">
        <v>326</v>
      </c>
      <c r="L48" s="60" t="s">
        <v>1264</v>
      </c>
      <c r="M48" s="60" t="s">
        <v>325</v>
      </c>
      <c r="N48" s="61">
        <v>10</v>
      </c>
      <c r="O48" s="167">
        <v>1</v>
      </c>
      <c r="P48" s="188" t="s">
        <v>1240</v>
      </c>
      <c r="Q48" s="61">
        <v>2017</v>
      </c>
      <c r="R48" s="61">
        <v>2018</v>
      </c>
      <c r="S48" s="55"/>
      <c r="T48" s="55"/>
      <c r="U48" s="55"/>
      <c r="V48" s="58">
        <v>3</v>
      </c>
      <c r="W48" s="156">
        <f>(V48*100)/10</f>
        <v>30</v>
      </c>
      <c r="X48" s="58">
        <v>0</v>
      </c>
      <c r="Y48" s="162">
        <f t="shared" si="6"/>
        <v>0</v>
      </c>
      <c r="Z48" s="58">
        <v>2</v>
      </c>
      <c r="AA48" s="162">
        <f>(Z48*100)/10</f>
        <v>20</v>
      </c>
      <c r="AB48" s="58">
        <v>0</v>
      </c>
      <c r="AC48" s="162">
        <f t="shared" si="7"/>
        <v>0</v>
      </c>
      <c r="AD48" s="58">
        <v>3</v>
      </c>
      <c r="AE48" s="162">
        <f>(AD48*100)/10</f>
        <v>30</v>
      </c>
      <c r="AF48" s="58">
        <v>0</v>
      </c>
      <c r="AG48" s="162">
        <f t="shared" ref="AG48:AG58" si="8">(AF48*100)/AD48</f>
        <v>0</v>
      </c>
      <c r="AH48" s="58">
        <v>2</v>
      </c>
      <c r="AI48" s="162">
        <f>(AH48*100)/10</f>
        <v>20</v>
      </c>
      <c r="AJ48" s="58"/>
      <c r="AK48" s="58"/>
      <c r="AL48" s="58"/>
      <c r="AM48" s="58"/>
      <c r="AN48" s="58"/>
      <c r="AO48" s="58"/>
    </row>
    <row r="49" spans="2:41" ht="60" x14ac:dyDescent="0.25">
      <c r="B49" s="56" t="s">
        <v>327</v>
      </c>
      <c r="C49" s="53"/>
      <c r="D49" s="54" t="s">
        <v>755</v>
      </c>
      <c r="E49" s="54" t="s">
        <v>932</v>
      </c>
      <c r="F49" s="54" t="s">
        <v>940</v>
      </c>
      <c r="G49" s="179" t="s">
        <v>1031</v>
      </c>
      <c r="H49" s="54" t="s">
        <v>823</v>
      </c>
      <c r="I49" s="54" t="s">
        <v>1171</v>
      </c>
      <c r="J49" s="54" t="s">
        <v>773</v>
      </c>
      <c r="K49" s="60" t="s">
        <v>326</v>
      </c>
      <c r="L49" s="60" t="s">
        <v>1264</v>
      </c>
      <c r="M49" s="60" t="s">
        <v>325</v>
      </c>
      <c r="N49" s="61">
        <v>30</v>
      </c>
      <c r="O49" s="167">
        <v>1</v>
      </c>
      <c r="P49" s="188" t="s">
        <v>1240</v>
      </c>
      <c r="Q49" s="61">
        <v>2017</v>
      </c>
      <c r="R49" s="61">
        <v>2018</v>
      </c>
      <c r="S49" s="55"/>
      <c r="T49" s="55"/>
      <c r="U49" s="55"/>
      <c r="V49" s="58">
        <v>5</v>
      </c>
      <c r="W49" s="156">
        <f>(V49*100)/30</f>
        <v>16.666666666666668</v>
      </c>
      <c r="X49" s="58">
        <v>0</v>
      </c>
      <c r="Y49" s="162">
        <f t="shared" si="6"/>
        <v>0</v>
      </c>
      <c r="Z49" s="58">
        <v>5</v>
      </c>
      <c r="AA49" s="162">
        <f>(Z49*100)/30</f>
        <v>16.666666666666668</v>
      </c>
      <c r="AB49" s="58">
        <v>2</v>
      </c>
      <c r="AC49" s="162">
        <f t="shared" si="7"/>
        <v>40</v>
      </c>
      <c r="AD49" s="58">
        <v>10</v>
      </c>
      <c r="AE49" s="162">
        <f>(AD49*100)/30</f>
        <v>33.333333333333336</v>
      </c>
      <c r="AF49" s="58">
        <v>0</v>
      </c>
      <c r="AG49" s="162">
        <f t="shared" si="8"/>
        <v>0</v>
      </c>
      <c r="AH49" s="58">
        <v>10</v>
      </c>
      <c r="AI49" s="162">
        <f>(AH49*100)/30</f>
        <v>33.333333333333336</v>
      </c>
      <c r="AJ49" s="58"/>
      <c r="AK49" s="58"/>
      <c r="AL49" s="58"/>
      <c r="AM49" s="58"/>
      <c r="AN49" s="58"/>
      <c r="AO49" s="58"/>
    </row>
    <row r="50" spans="2:41" ht="92.25" customHeight="1" x14ac:dyDescent="0.25">
      <c r="B50" s="56" t="s">
        <v>327</v>
      </c>
      <c r="C50" s="53"/>
      <c r="D50" s="54" t="s">
        <v>670</v>
      </c>
      <c r="E50" s="54" t="s">
        <v>849</v>
      </c>
      <c r="F50" s="54" t="s">
        <v>941</v>
      </c>
      <c r="G50" s="179" t="s">
        <v>1032</v>
      </c>
      <c r="H50" s="54" t="s">
        <v>823</v>
      </c>
      <c r="I50" s="54" t="s">
        <v>1145</v>
      </c>
      <c r="J50" s="54" t="s">
        <v>773</v>
      </c>
      <c r="K50" s="60" t="s">
        <v>326</v>
      </c>
      <c r="L50" s="60" t="s">
        <v>1264</v>
      </c>
      <c r="M50" s="60" t="s">
        <v>325</v>
      </c>
      <c r="N50" s="61">
        <v>5</v>
      </c>
      <c r="O50" s="167">
        <v>1</v>
      </c>
      <c r="P50" s="188" t="s">
        <v>1240</v>
      </c>
      <c r="Q50" s="61">
        <v>2017</v>
      </c>
      <c r="R50" s="61">
        <v>2018</v>
      </c>
      <c r="S50" s="55"/>
      <c r="T50" s="55"/>
      <c r="U50" s="55"/>
      <c r="V50" s="58">
        <v>0</v>
      </c>
      <c r="W50" s="156">
        <f>(V50*100)/10</f>
        <v>0</v>
      </c>
      <c r="X50" s="58">
        <v>0</v>
      </c>
      <c r="Y50" s="162" t="e">
        <f t="shared" si="6"/>
        <v>#DIV/0!</v>
      </c>
      <c r="Z50" s="58">
        <v>3</v>
      </c>
      <c r="AA50" s="162">
        <f>(Z50*100)/5</f>
        <v>60</v>
      </c>
      <c r="AB50" s="58">
        <v>6</v>
      </c>
      <c r="AC50" s="162">
        <f t="shared" si="7"/>
        <v>200</v>
      </c>
      <c r="AD50" s="58">
        <v>0</v>
      </c>
      <c r="AE50" s="162">
        <f>(AD50*100)/2</f>
        <v>0</v>
      </c>
      <c r="AF50" s="58">
        <v>0</v>
      </c>
      <c r="AG50" s="162">
        <v>0</v>
      </c>
      <c r="AH50" s="58">
        <v>2</v>
      </c>
      <c r="AI50" s="162">
        <f>(AH50*100)/5</f>
        <v>40</v>
      </c>
      <c r="AJ50" s="58"/>
      <c r="AK50" s="58"/>
      <c r="AL50" s="58"/>
      <c r="AM50" s="58"/>
      <c r="AN50" s="58"/>
      <c r="AO50" s="58"/>
    </row>
    <row r="51" spans="2:41" ht="60" x14ac:dyDescent="0.25">
      <c r="B51" s="56" t="s">
        <v>327</v>
      </c>
      <c r="C51" s="53"/>
      <c r="D51" s="54" t="s">
        <v>671</v>
      </c>
      <c r="E51" s="54" t="s">
        <v>850</v>
      </c>
      <c r="F51" s="54" t="s">
        <v>942</v>
      </c>
      <c r="G51" s="179" t="s">
        <v>1033</v>
      </c>
      <c r="H51" s="54" t="s">
        <v>823</v>
      </c>
      <c r="I51" s="54" t="s">
        <v>1172</v>
      </c>
      <c r="J51" s="54" t="s">
        <v>773</v>
      </c>
      <c r="K51" s="60" t="s">
        <v>326</v>
      </c>
      <c r="L51" s="60" t="s">
        <v>1264</v>
      </c>
      <c r="M51" s="60" t="s">
        <v>325</v>
      </c>
      <c r="N51" s="61">
        <v>5</v>
      </c>
      <c r="O51" s="167">
        <v>1</v>
      </c>
      <c r="P51" s="188" t="s">
        <v>1240</v>
      </c>
      <c r="Q51" s="61">
        <v>2017</v>
      </c>
      <c r="R51" s="61">
        <v>2018</v>
      </c>
      <c r="S51" s="55"/>
      <c r="T51" s="55"/>
      <c r="U51" s="55"/>
      <c r="V51" s="58">
        <v>0</v>
      </c>
      <c r="W51" s="156">
        <f>(V51*100)/10</f>
        <v>0</v>
      </c>
      <c r="X51" s="58">
        <v>0</v>
      </c>
      <c r="Y51" s="162" t="e">
        <f t="shared" si="6"/>
        <v>#DIV/0!</v>
      </c>
      <c r="Z51" s="58">
        <v>3</v>
      </c>
      <c r="AA51" s="162">
        <f>(Z51*100)/5</f>
        <v>60</v>
      </c>
      <c r="AB51" s="58">
        <v>1</v>
      </c>
      <c r="AC51" s="162">
        <f t="shared" si="7"/>
        <v>33.333333333333336</v>
      </c>
      <c r="AD51" s="58">
        <v>2</v>
      </c>
      <c r="AE51" s="162">
        <f>(AD51*100)/5</f>
        <v>40</v>
      </c>
      <c r="AF51" s="58">
        <v>0</v>
      </c>
      <c r="AG51" s="162">
        <f t="shared" si="8"/>
        <v>0</v>
      </c>
      <c r="AH51" s="58">
        <v>0</v>
      </c>
      <c r="AI51" s="162">
        <f>(AH51*100)/2</f>
        <v>0</v>
      </c>
      <c r="AJ51" s="58"/>
      <c r="AK51" s="58"/>
      <c r="AL51" s="58"/>
      <c r="AM51" s="58"/>
      <c r="AN51" s="58"/>
      <c r="AO51" s="58"/>
    </row>
    <row r="52" spans="2:41" ht="75" x14ac:dyDescent="0.25">
      <c r="B52" s="56" t="s">
        <v>327</v>
      </c>
      <c r="C52" s="53"/>
      <c r="D52" s="54" t="s">
        <v>761</v>
      </c>
      <c r="E52" s="54" t="s">
        <v>851</v>
      </c>
      <c r="F52" s="54" t="s">
        <v>1034</v>
      </c>
      <c r="G52" s="179" t="s">
        <v>1039</v>
      </c>
      <c r="H52" s="54" t="s">
        <v>823</v>
      </c>
      <c r="I52" s="54" t="s">
        <v>1145</v>
      </c>
      <c r="J52" s="54" t="s">
        <v>773</v>
      </c>
      <c r="K52" s="60" t="s">
        <v>326</v>
      </c>
      <c r="L52" s="60" t="s">
        <v>1264</v>
      </c>
      <c r="M52" s="60" t="s">
        <v>1141</v>
      </c>
      <c r="N52" s="61">
        <v>40</v>
      </c>
      <c r="O52" s="167">
        <v>1</v>
      </c>
      <c r="P52" s="188" t="s">
        <v>1240</v>
      </c>
      <c r="Q52" s="61">
        <v>2017</v>
      </c>
      <c r="R52" s="61">
        <v>2018</v>
      </c>
      <c r="S52" s="55"/>
      <c r="T52" s="55"/>
      <c r="U52" s="55"/>
      <c r="V52" s="58">
        <v>0</v>
      </c>
      <c r="W52" s="156">
        <f>(V52*100)/40</f>
        <v>0</v>
      </c>
      <c r="X52" s="58">
        <v>0</v>
      </c>
      <c r="Y52" s="162" t="e">
        <f t="shared" si="6"/>
        <v>#DIV/0!</v>
      </c>
      <c r="Z52" s="58">
        <v>0</v>
      </c>
      <c r="AA52" s="162">
        <f>(Z52*100)/40</f>
        <v>0</v>
      </c>
      <c r="AB52" s="58">
        <v>0</v>
      </c>
      <c r="AC52" s="162" t="e">
        <f t="shared" si="7"/>
        <v>#DIV/0!</v>
      </c>
      <c r="AD52" s="58">
        <v>20</v>
      </c>
      <c r="AE52" s="162">
        <f>(AD52*100)/40</f>
        <v>50</v>
      </c>
      <c r="AF52" s="58">
        <v>0</v>
      </c>
      <c r="AG52" s="162">
        <f t="shared" si="8"/>
        <v>0</v>
      </c>
      <c r="AH52" s="58">
        <v>20</v>
      </c>
      <c r="AI52" s="162">
        <f>(AH52*100)/40</f>
        <v>50</v>
      </c>
      <c r="AJ52" s="58"/>
      <c r="AK52" s="58"/>
      <c r="AL52" s="58"/>
      <c r="AM52" s="58"/>
      <c r="AN52" s="58"/>
      <c r="AO52" s="58"/>
    </row>
    <row r="53" spans="2:41" ht="61.5" customHeight="1" x14ac:dyDescent="0.25">
      <c r="B53" s="56" t="s">
        <v>327</v>
      </c>
      <c r="C53" s="53"/>
      <c r="D53" s="54" t="s">
        <v>754</v>
      </c>
      <c r="E53" s="54" t="s">
        <v>852</v>
      </c>
      <c r="F53" s="54" t="s">
        <v>943</v>
      </c>
      <c r="G53" s="179" t="s">
        <v>1040</v>
      </c>
      <c r="H53" s="54" t="s">
        <v>823</v>
      </c>
      <c r="I53" s="54" t="s">
        <v>1174</v>
      </c>
      <c r="J53" s="54" t="s">
        <v>773</v>
      </c>
      <c r="K53" s="60" t="s">
        <v>326</v>
      </c>
      <c r="L53" s="60" t="s">
        <v>1264</v>
      </c>
      <c r="M53" s="60" t="s">
        <v>325</v>
      </c>
      <c r="N53" s="61">
        <v>4</v>
      </c>
      <c r="O53" s="167">
        <v>1</v>
      </c>
      <c r="P53" s="188" t="s">
        <v>1240</v>
      </c>
      <c r="Q53" s="61">
        <v>2017</v>
      </c>
      <c r="R53" s="61">
        <v>2018</v>
      </c>
      <c r="S53" s="55"/>
      <c r="T53" s="55"/>
      <c r="U53" s="55"/>
      <c r="V53" s="58">
        <v>0</v>
      </c>
      <c r="W53" s="156">
        <f>(V53*100)/4</f>
        <v>0</v>
      </c>
      <c r="X53" s="58">
        <v>0</v>
      </c>
      <c r="Y53" s="162" t="e">
        <f t="shared" si="6"/>
        <v>#DIV/0!</v>
      </c>
      <c r="Z53" s="58">
        <v>0</v>
      </c>
      <c r="AA53" s="162">
        <f>(Z53*100)/4</f>
        <v>0</v>
      </c>
      <c r="AB53" s="58">
        <v>0</v>
      </c>
      <c r="AC53" s="162" t="e">
        <f t="shared" si="7"/>
        <v>#DIV/0!</v>
      </c>
      <c r="AD53" s="58">
        <v>2</v>
      </c>
      <c r="AE53" s="162">
        <f>(AD53*100)/4</f>
        <v>50</v>
      </c>
      <c r="AF53" s="58">
        <v>0</v>
      </c>
      <c r="AG53" s="162">
        <f t="shared" si="8"/>
        <v>0</v>
      </c>
      <c r="AH53" s="58">
        <v>2</v>
      </c>
      <c r="AI53" s="162">
        <f>(AH53*100)/4</f>
        <v>50</v>
      </c>
      <c r="AJ53" s="58"/>
      <c r="AK53" s="58"/>
      <c r="AL53" s="58"/>
      <c r="AM53" s="58"/>
      <c r="AN53" s="58"/>
      <c r="AO53" s="58"/>
    </row>
    <row r="54" spans="2:41" ht="60" x14ac:dyDescent="0.25">
      <c r="B54" s="56" t="s">
        <v>327</v>
      </c>
      <c r="C54" s="53"/>
      <c r="D54" s="54" t="s">
        <v>751</v>
      </c>
      <c r="E54" s="54" t="s">
        <v>853</v>
      </c>
      <c r="F54" s="54" t="s">
        <v>944</v>
      </c>
      <c r="G54" s="179" t="s">
        <v>1041</v>
      </c>
      <c r="H54" s="54" t="s">
        <v>823</v>
      </c>
      <c r="I54" s="54" t="s">
        <v>1173</v>
      </c>
      <c r="J54" s="54" t="s">
        <v>773</v>
      </c>
      <c r="K54" s="60" t="s">
        <v>326</v>
      </c>
      <c r="L54" s="60" t="s">
        <v>1264</v>
      </c>
      <c r="M54" s="60" t="s">
        <v>1141</v>
      </c>
      <c r="N54" s="61">
        <v>20</v>
      </c>
      <c r="O54" s="167">
        <v>1</v>
      </c>
      <c r="P54" s="188" t="s">
        <v>1240</v>
      </c>
      <c r="Q54" s="61">
        <v>2017</v>
      </c>
      <c r="R54" s="61">
        <v>2018</v>
      </c>
      <c r="S54" s="55"/>
      <c r="T54" s="55"/>
      <c r="U54" s="55"/>
      <c r="V54" s="58">
        <v>5</v>
      </c>
      <c r="W54" s="156">
        <f>(V54*100)/20</f>
        <v>25</v>
      </c>
      <c r="X54" s="58">
        <v>0</v>
      </c>
      <c r="Y54" s="162">
        <f t="shared" si="6"/>
        <v>0</v>
      </c>
      <c r="Z54" s="58">
        <v>5</v>
      </c>
      <c r="AA54" s="162">
        <f>(Z54*100)/20</f>
        <v>25</v>
      </c>
      <c r="AB54" s="58">
        <v>0</v>
      </c>
      <c r="AC54" s="162">
        <f t="shared" si="7"/>
        <v>0</v>
      </c>
      <c r="AD54" s="58">
        <v>5</v>
      </c>
      <c r="AE54" s="162">
        <f>(AD54*100)/20</f>
        <v>25</v>
      </c>
      <c r="AF54" s="58">
        <v>23</v>
      </c>
      <c r="AG54" s="162">
        <f t="shared" si="8"/>
        <v>460</v>
      </c>
      <c r="AH54" s="58">
        <v>5</v>
      </c>
      <c r="AI54" s="162">
        <f>(AH54*100)/20</f>
        <v>25</v>
      </c>
      <c r="AJ54" s="58"/>
      <c r="AK54" s="58"/>
      <c r="AL54" s="58"/>
      <c r="AM54" s="58"/>
      <c r="AN54" s="58"/>
      <c r="AO54" s="58"/>
    </row>
    <row r="55" spans="2:41" ht="78.75" customHeight="1" x14ac:dyDescent="0.25">
      <c r="B55" s="56" t="s">
        <v>327</v>
      </c>
      <c r="C55" s="53"/>
      <c r="D55" s="54" t="s">
        <v>756</v>
      </c>
      <c r="E55" s="54" t="s">
        <v>854</v>
      </c>
      <c r="F55" s="54" t="s">
        <v>945</v>
      </c>
      <c r="G55" s="179" t="s">
        <v>1042</v>
      </c>
      <c r="H55" s="54" t="s">
        <v>823</v>
      </c>
      <c r="I55" s="54" t="s">
        <v>1175</v>
      </c>
      <c r="J55" s="54" t="s">
        <v>773</v>
      </c>
      <c r="K55" s="60" t="s">
        <v>326</v>
      </c>
      <c r="L55" s="60" t="s">
        <v>1264</v>
      </c>
      <c r="M55" s="60" t="s">
        <v>325</v>
      </c>
      <c r="N55" s="61">
        <v>2</v>
      </c>
      <c r="O55" s="167">
        <v>1</v>
      </c>
      <c r="P55" s="188" t="s">
        <v>1240</v>
      </c>
      <c r="Q55" s="61">
        <v>2017</v>
      </c>
      <c r="R55" s="61">
        <v>2018</v>
      </c>
      <c r="S55" s="55"/>
      <c r="T55" s="55"/>
      <c r="U55" s="55"/>
      <c r="V55" s="58">
        <v>0</v>
      </c>
      <c r="W55" s="156">
        <f>(V55*100)/2</f>
        <v>0</v>
      </c>
      <c r="X55" s="58">
        <v>0</v>
      </c>
      <c r="Y55" s="162" t="e">
        <f t="shared" si="6"/>
        <v>#DIV/0!</v>
      </c>
      <c r="Z55" s="58">
        <v>0</v>
      </c>
      <c r="AA55" s="162">
        <f>(Z55*100)/2</f>
        <v>0</v>
      </c>
      <c r="AB55" s="58">
        <v>0</v>
      </c>
      <c r="AC55" s="162" t="e">
        <f t="shared" si="7"/>
        <v>#DIV/0!</v>
      </c>
      <c r="AD55" s="58">
        <v>1</v>
      </c>
      <c r="AE55" s="162">
        <f>(AD55*100)/2</f>
        <v>50</v>
      </c>
      <c r="AF55" s="58">
        <v>0</v>
      </c>
      <c r="AG55" s="162">
        <f t="shared" si="8"/>
        <v>0</v>
      </c>
      <c r="AH55" s="58">
        <v>1</v>
      </c>
      <c r="AI55" s="162">
        <f>(AH55*100)/2</f>
        <v>50</v>
      </c>
      <c r="AJ55" s="58"/>
      <c r="AK55" s="58"/>
      <c r="AL55" s="58"/>
      <c r="AM55" s="58"/>
      <c r="AN55" s="58"/>
      <c r="AO55" s="58"/>
    </row>
    <row r="56" spans="2:41" ht="78.75" customHeight="1" x14ac:dyDescent="0.25">
      <c r="B56" s="56" t="s">
        <v>327</v>
      </c>
      <c r="C56" s="53"/>
      <c r="D56" s="54" t="s">
        <v>770</v>
      </c>
      <c r="E56" s="54" t="s">
        <v>855</v>
      </c>
      <c r="F56" s="54" t="s">
        <v>946</v>
      </c>
      <c r="G56" s="179" t="s">
        <v>1043</v>
      </c>
      <c r="H56" s="54" t="s">
        <v>823</v>
      </c>
      <c r="I56" s="54" t="s">
        <v>1176</v>
      </c>
      <c r="J56" s="54" t="s">
        <v>773</v>
      </c>
      <c r="K56" s="60" t="s">
        <v>326</v>
      </c>
      <c r="L56" s="60" t="s">
        <v>1264</v>
      </c>
      <c r="M56" s="60" t="s">
        <v>325</v>
      </c>
      <c r="N56" s="61">
        <v>4</v>
      </c>
      <c r="O56" s="167">
        <v>1</v>
      </c>
      <c r="P56" s="188" t="s">
        <v>1240</v>
      </c>
      <c r="Q56" s="61">
        <v>2017</v>
      </c>
      <c r="R56" s="61">
        <v>2018</v>
      </c>
      <c r="S56" s="55"/>
      <c r="T56" s="55"/>
      <c r="U56" s="55"/>
      <c r="V56" s="58">
        <v>1</v>
      </c>
      <c r="W56" s="156">
        <f>(V56*100)/4</f>
        <v>25</v>
      </c>
      <c r="X56" s="58">
        <v>1</v>
      </c>
      <c r="Y56" s="162">
        <f t="shared" si="6"/>
        <v>100</v>
      </c>
      <c r="Z56" s="58">
        <v>1</v>
      </c>
      <c r="AA56" s="162">
        <f>(Z56*100)/4</f>
        <v>25</v>
      </c>
      <c r="AB56" s="58">
        <v>0</v>
      </c>
      <c r="AC56" s="162">
        <f t="shared" si="7"/>
        <v>0</v>
      </c>
      <c r="AD56" s="58">
        <v>1</v>
      </c>
      <c r="AE56" s="162">
        <f>(AD56*100)/4</f>
        <v>25</v>
      </c>
      <c r="AF56" s="58">
        <v>0</v>
      </c>
      <c r="AG56" s="162">
        <f t="shared" si="8"/>
        <v>0</v>
      </c>
      <c r="AH56" s="58">
        <v>1</v>
      </c>
      <c r="AI56" s="162">
        <f>(AH56*100)/4</f>
        <v>25</v>
      </c>
      <c r="AJ56" s="58"/>
      <c r="AK56" s="58"/>
      <c r="AL56" s="58"/>
      <c r="AM56" s="58"/>
      <c r="AN56" s="58"/>
      <c r="AO56" s="58"/>
    </row>
    <row r="57" spans="2:41" ht="75" x14ac:dyDescent="0.25">
      <c r="B57" s="56" t="s">
        <v>327</v>
      </c>
      <c r="C57" s="53"/>
      <c r="D57" s="54" t="s">
        <v>771</v>
      </c>
      <c r="E57" s="54" t="s">
        <v>856</v>
      </c>
      <c r="F57" s="54" t="s">
        <v>947</v>
      </c>
      <c r="G57" s="179" t="s">
        <v>1044</v>
      </c>
      <c r="H57" s="54" t="s">
        <v>823</v>
      </c>
      <c r="I57" s="54" t="s">
        <v>1145</v>
      </c>
      <c r="J57" s="54" t="s">
        <v>773</v>
      </c>
      <c r="K57" s="60" t="s">
        <v>326</v>
      </c>
      <c r="L57" s="60" t="s">
        <v>1264</v>
      </c>
      <c r="M57" s="60" t="s">
        <v>1141</v>
      </c>
      <c r="N57" s="61">
        <v>30</v>
      </c>
      <c r="O57" s="167">
        <v>1</v>
      </c>
      <c r="P57" s="188" t="s">
        <v>1240</v>
      </c>
      <c r="Q57" s="61">
        <v>2017</v>
      </c>
      <c r="R57" s="61">
        <v>2018</v>
      </c>
      <c r="S57" s="55"/>
      <c r="T57" s="55"/>
      <c r="U57" s="55"/>
      <c r="V57" s="58">
        <v>10</v>
      </c>
      <c r="W57" s="156">
        <f>(V57*100)/30</f>
        <v>33.333333333333336</v>
      </c>
      <c r="X57" s="58">
        <v>9</v>
      </c>
      <c r="Y57" s="162">
        <f t="shared" si="6"/>
        <v>90</v>
      </c>
      <c r="Z57" s="58">
        <v>0</v>
      </c>
      <c r="AA57" s="162">
        <f>(Z57*100)/30</f>
        <v>0</v>
      </c>
      <c r="AB57" s="58">
        <v>0</v>
      </c>
      <c r="AC57" s="162" t="e">
        <f t="shared" si="7"/>
        <v>#DIV/0!</v>
      </c>
      <c r="AD57" s="58">
        <v>10</v>
      </c>
      <c r="AE57" s="162">
        <f>(AD57*100)/30</f>
        <v>33.333333333333336</v>
      </c>
      <c r="AF57" s="58">
        <v>0</v>
      </c>
      <c r="AG57" s="162">
        <f t="shared" si="8"/>
        <v>0</v>
      </c>
      <c r="AH57" s="58">
        <v>10</v>
      </c>
      <c r="AI57" s="162">
        <f>(AH57*100)/30</f>
        <v>33.333333333333336</v>
      </c>
      <c r="AJ57" s="58"/>
      <c r="AK57" s="58"/>
      <c r="AL57" s="58"/>
      <c r="AM57" s="58"/>
      <c r="AN57" s="58"/>
      <c r="AO57" s="58"/>
    </row>
    <row r="58" spans="2:41" ht="60" x14ac:dyDescent="0.25">
      <c r="B58" s="56" t="s">
        <v>327</v>
      </c>
      <c r="C58" s="53"/>
      <c r="D58" s="54" t="s">
        <v>772</v>
      </c>
      <c r="E58" s="54" t="s">
        <v>857</v>
      </c>
      <c r="F58" s="54" t="s">
        <v>948</v>
      </c>
      <c r="G58" s="179" t="s">
        <v>1035</v>
      </c>
      <c r="H58" s="54" t="s">
        <v>823</v>
      </c>
      <c r="I58" s="54" t="s">
        <v>1177</v>
      </c>
      <c r="J58" s="54" t="s">
        <v>773</v>
      </c>
      <c r="K58" s="60" t="s">
        <v>326</v>
      </c>
      <c r="L58" s="60" t="s">
        <v>1264</v>
      </c>
      <c r="M58" s="60" t="s">
        <v>325</v>
      </c>
      <c r="N58" s="61">
        <v>2000</v>
      </c>
      <c r="O58" s="167">
        <v>1</v>
      </c>
      <c r="P58" s="188" t="s">
        <v>1240</v>
      </c>
      <c r="Q58" s="61">
        <v>2017</v>
      </c>
      <c r="R58" s="61">
        <v>2018</v>
      </c>
      <c r="S58" s="55"/>
      <c r="T58" s="55"/>
      <c r="U58" s="55"/>
      <c r="V58" s="58">
        <v>500</v>
      </c>
      <c r="W58" s="156">
        <f>(V58*100)/2000</f>
        <v>25</v>
      </c>
      <c r="X58" s="58">
        <v>324</v>
      </c>
      <c r="Y58" s="162">
        <f t="shared" si="6"/>
        <v>64.8</v>
      </c>
      <c r="Z58" s="58">
        <v>500</v>
      </c>
      <c r="AA58" s="162">
        <f>(Z58*100)/2000</f>
        <v>25</v>
      </c>
      <c r="AB58" s="58">
        <v>217</v>
      </c>
      <c r="AC58" s="162">
        <f t="shared" si="7"/>
        <v>43.4</v>
      </c>
      <c r="AD58" s="58">
        <v>500</v>
      </c>
      <c r="AE58" s="162">
        <f>(AD58*100)/2000</f>
        <v>25</v>
      </c>
      <c r="AF58" s="58">
        <v>260</v>
      </c>
      <c r="AG58" s="162">
        <f t="shared" si="8"/>
        <v>52</v>
      </c>
      <c r="AH58" s="58">
        <v>500</v>
      </c>
      <c r="AI58" s="162">
        <f>(AH58*100)/2000</f>
        <v>25</v>
      </c>
      <c r="AJ58" s="58"/>
      <c r="AK58" s="58"/>
      <c r="AL58" s="58"/>
      <c r="AM58" s="58"/>
      <c r="AN58" s="58"/>
      <c r="AO58" s="58"/>
    </row>
    <row r="59" spans="2:41" ht="45" x14ac:dyDescent="0.25">
      <c r="B59" s="56" t="s">
        <v>934</v>
      </c>
      <c r="C59" s="53"/>
      <c r="D59" s="72" t="s">
        <v>605</v>
      </c>
      <c r="E59" s="54"/>
      <c r="F59" s="54"/>
      <c r="G59" s="57"/>
      <c r="H59" s="54"/>
      <c r="I59" s="54"/>
      <c r="J59" s="54"/>
      <c r="K59" s="60"/>
      <c r="L59" s="60"/>
      <c r="M59" s="60"/>
      <c r="N59" s="61"/>
      <c r="O59" s="167"/>
      <c r="P59" s="188"/>
      <c r="Q59" s="61"/>
      <c r="R59" s="61"/>
      <c r="S59" s="55"/>
      <c r="T59" s="55"/>
      <c r="U59" s="55"/>
      <c r="V59" s="58"/>
      <c r="W59" s="156"/>
      <c r="X59" s="58"/>
      <c r="Y59" s="162"/>
      <c r="Z59" s="58"/>
      <c r="AA59" s="162"/>
      <c r="AB59" s="58"/>
      <c r="AC59" s="58"/>
      <c r="AD59" s="58"/>
      <c r="AE59" s="162"/>
      <c r="AF59" s="58"/>
      <c r="AG59" s="58"/>
      <c r="AH59" s="58"/>
      <c r="AI59" s="162"/>
      <c r="AJ59" s="58"/>
      <c r="AK59" s="58"/>
      <c r="AL59" s="58"/>
      <c r="AM59" s="58"/>
      <c r="AN59" s="58"/>
      <c r="AO59" s="58"/>
    </row>
    <row r="60" spans="2:41" ht="75" x14ac:dyDescent="0.25">
      <c r="B60" s="56" t="s">
        <v>327</v>
      </c>
      <c r="C60" s="53"/>
      <c r="D60" s="54" t="s">
        <v>672</v>
      </c>
      <c r="E60" s="54" t="s">
        <v>858</v>
      </c>
      <c r="F60" s="54" t="s">
        <v>949</v>
      </c>
      <c r="G60" s="179" t="s">
        <v>1045</v>
      </c>
      <c r="H60" s="54" t="s">
        <v>823</v>
      </c>
      <c r="I60" s="54" t="s">
        <v>1178</v>
      </c>
      <c r="J60" s="54" t="s">
        <v>773</v>
      </c>
      <c r="K60" s="60" t="s">
        <v>326</v>
      </c>
      <c r="L60" s="60" t="s">
        <v>1264</v>
      </c>
      <c r="M60" s="60" t="s">
        <v>1141</v>
      </c>
      <c r="N60" s="61">
        <v>5</v>
      </c>
      <c r="O60" s="167">
        <v>1</v>
      </c>
      <c r="P60" s="188" t="s">
        <v>1237</v>
      </c>
      <c r="Q60" s="61">
        <v>2017</v>
      </c>
      <c r="R60" s="61">
        <v>2018</v>
      </c>
      <c r="S60" s="55"/>
      <c r="T60" s="55"/>
      <c r="U60" s="55"/>
      <c r="V60" s="58">
        <v>2</v>
      </c>
      <c r="W60" s="156">
        <f>(V60*100)/5</f>
        <v>40</v>
      </c>
      <c r="X60" s="58">
        <v>2</v>
      </c>
      <c r="Y60" s="162">
        <f>(X60*100)/V60</f>
        <v>100</v>
      </c>
      <c r="Z60" s="58">
        <v>2</v>
      </c>
      <c r="AA60" s="162">
        <f>(Z60*100)/5</f>
        <v>40</v>
      </c>
      <c r="AB60" s="58">
        <v>5</v>
      </c>
      <c r="AC60" s="162">
        <f>(AB60*100)/Z60</f>
        <v>250</v>
      </c>
      <c r="AD60" s="58">
        <v>1</v>
      </c>
      <c r="AE60" s="162">
        <f>(AD60*100)/5</f>
        <v>20</v>
      </c>
      <c r="AF60" s="58">
        <v>0</v>
      </c>
      <c r="AG60" s="162">
        <f>(AF60*100)/AD60</f>
        <v>0</v>
      </c>
      <c r="AH60" s="58">
        <v>0</v>
      </c>
      <c r="AI60" s="162">
        <f>(AH60*100)/5</f>
        <v>0</v>
      </c>
      <c r="AJ60" s="58"/>
      <c r="AK60" s="58"/>
      <c r="AL60" s="58"/>
      <c r="AM60" s="58"/>
      <c r="AN60" s="58"/>
      <c r="AO60" s="58"/>
    </row>
    <row r="61" spans="2:41" ht="75" x14ac:dyDescent="0.25">
      <c r="B61" s="56" t="s">
        <v>327</v>
      </c>
      <c r="C61" s="53"/>
      <c r="D61" s="54" t="s">
        <v>673</v>
      </c>
      <c r="E61" s="54" t="s">
        <v>859</v>
      </c>
      <c r="F61" s="54" t="s">
        <v>950</v>
      </c>
      <c r="G61" s="179" t="s">
        <v>1046</v>
      </c>
      <c r="H61" s="54" t="s">
        <v>823</v>
      </c>
      <c r="I61" s="54" t="s">
        <v>1179</v>
      </c>
      <c r="J61" s="54" t="s">
        <v>773</v>
      </c>
      <c r="K61" s="60" t="s">
        <v>326</v>
      </c>
      <c r="L61" s="60" t="s">
        <v>1264</v>
      </c>
      <c r="M61" s="60" t="s">
        <v>1141</v>
      </c>
      <c r="N61" s="61">
        <v>20</v>
      </c>
      <c r="O61" s="167">
        <v>1</v>
      </c>
      <c r="P61" s="188" t="s">
        <v>1238</v>
      </c>
      <c r="Q61" s="61">
        <v>2017</v>
      </c>
      <c r="R61" s="61">
        <v>2018</v>
      </c>
      <c r="S61" s="55"/>
      <c r="T61" s="55"/>
      <c r="U61" s="55"/>
      <c r="V61" s="58">
        <v>3</v>
      </c>
      <c r="W61" s="156">
        <f>(V61*100)/20</f>
        <v>15</v>
      </c>
      <c r="X61" s="58">
        <v>0</v>
      </c>
      <c r="Y61" s="162">
        <f t="shared" ref="Y61:Y62" si="9">(X61*100)/V61</f>
        <v>0</v>
      </c>
      <c r="Z61" s="58">
        <v>2</v>
      </c>
      <c r="AA61" s="162">
        <f>(Z61*100)/20</f>
        <v>10</v>
      </c>
      <c r="AB61" s="58">
        <v>2</v>
      </c>
      <c r="AC61" s="162">
        <f t="shared" ref="AC61:AC62" si="10">(AB61*100)/Z61</f>
        <v>100</v>
      </c>
      <c r="AD61" s="58">
        <v>5</v>
      </c>
      <c r="AE61" s="162">
        <f>(AD61*100)/20</f>
        <v>25</v>
      </c>
      <c r="AF61" s="58">
        <v>4</v>
      </c>
      <c r="AG61" s="162">
        <f t="shared" ref="AG61" si="11">(AF61*100)/AD61</f>
        <v>80</v>
      </c>
      <c r="AH61" s="58">
        <v>10</v>
      </c>
      <c r="AI61" s="162">
        <f>(AH61*100)/20</f>
        <v>50</v>
      </c>
      <c r="AJ61" s="58"/>
      <c r="AK61" s="58"/>
      <c r="AL61" s="58"/>
      <c r="AM61" s="58"/>
      <c r="AN61" s="58"/>
      <c r="AO61" s="58"/>
    </row>
    <row r="62" spans="2:41" ht="75" x14ac:dyDescent="0.25">
      <c r="B62" s="56" t="s">
        <v>327</v>
      </c>
      <c r="C62" s="53"/>
      <c r="D62" s="54" t="s">
        <v>674</v>
      </c>
      <c r="E62" s="54" t="s">
        <v>854</v>
      </c>
      <c r="F62" s="54" t="s">
        <v>951</v>
      </c>
      <c r="G62" s="179" t="s">
        <v>1047</v>
      </c>
      <c r="H62" s="54" t="s">
        <v>823</v>
      </c>
      <c r="I62" s="54" t="s">
        <v>1145</v>
      </c>
      <c r="J62" s="54" t="s">
        <v>773</v>
      </c>
      <c r="K62" s="60" t="s">
        <v>326</v>
      </c>
      <c r="L62" s="60" t="s">
        <v>1264</v>
      </c>
      <c r="M62" s="60" t="s">
        <v>325</v>
      </c>
      <c r="N62" s="61">
        <v>1</v>
      </c>
      <c r="O62" s="167">
        <v>1</v>
      </c>
      <c r="P62" s="188" t="s">
        <v>1239</v>
      </c>
      <c r="Q62" s="61">
        <v>2017</v>
      </c>
      <c r="R62" s="61">
        <v>2018</v>
      </c>
      <c r="S62" s="55"/>
      <c r="T62" s="55"/>
      <c r="U62" s="55"/>
      <c r="V62" s="58">
        <v>0</v>
      </c>
      <c r="W62" s="156">
        <f>(V62*100)/1</f>
        <v>0</v>
      </c>
      <c r="X62" s="58">
        <v>0</v>
      </c>
      <c r="Y62" s="162" t="e">
        <f t="shared" si="9"/>
        <v>#DIV/0!</v>
      </c>
      <c r="Z62" s="58">
        <v>1</v>
      </c>
      <c r="AA62" s="162">
        <f>(Z62*100)/1</f>
        <v>100</v>
      </c>
      <c r="AB62" s="58">
        <v>0</v>
      </c>
      <c r="AC62" s="162">
        <f t="shared" si="10"/>
        <v>0</v>
      </c>
      <c r="AD62" s="58">
        <v>0</v>
      </c>
      <c r="AE62" s="162">
        <f>(AD62*100)/1</f>
        <v>0</v>
      </c>
      <c r="AF62" s="58">
        <v>1</v>
      </c>
      <c r="AG62" s="162">
        <v>0</v>
      </c>
      <c r="AH62" s="58">
        <v>0</v>
      </c>
      <c r="AI62" s="162">
        <f>(AH62*100)/1</f>
        <v>0</v>
      </c>
      <c r="AJ62" s="58"/>
      <c r="AK62" s="58"/>
      <c r="AL62" s="58"/>
      <c r="AM62" s="58"/>
      <c r="AN62" s="58"/>
      <c r="AO62" s="58"/>
    </row>
    <row r="63" spans="2:41" ht="60" x14ac:dyDescent="0.25">
      <c r="B63" s="56" t="s">
        <v>934</v>
      </c>
      <c r="C63" s="53"/>
      <c r="D63" s="72" t="s">
        <v>606</v>
      </c>
      <c r="E63" s="54"/>
      <c r="F63" s="54"/>
      <c r="G63" s="57"/>
      <c r="H63" s="54"/>
      <c r="I63" s="54"/>
      <c r="J63" s="54"/>
      <c r="K63" s="60"/>
      <c r="L63" s="60"/>
      <c r="M63" s="60"/>
      <c r="N63" s="61"/>
      <c r="O63" s="167"/>
      <c r="P63" s="188"/>
      <c r="Q63" s="61"/>
      <c r="R63" s="61"/>
      <c r="S63" s="55"/>
      <c r="T63" s="55"/>
      <c r="U63" s="55"/>
      <c r="V63" s="58"/>
      <c r="W63" s="156"/>
      <c r="X63" s="58"/>
      <c r="Y63" s="162"/>
      <c r="Z63" s="58"/>
      <c r="AA63" s="162"/>
      <c r="AB63" s="58"/>
      <c r="AC63" s="58"/>
      <c r="AD63" s="58"/>
      <c r="AE63" s="162"/>
      <c r="AF63" s="58"/>
      <c r="AG63" s="58"/>
      <c r="AH63" s="58"/>
      <c r="AI63" s="162"/>
      <c r="AJ63" s="58"/>
      <c r="AK63" s="58"/>
      <c r="AL63" s="58"/>
      <c r="AM63" s="58"/>
      <c r="AN63" s="58"/>
      <c r="AO63" s="58"/>
    </row>
    <row r="64" spans="2:41" ht="77.25" customHeight="1" x14ac:dyDescent="0.25">
      <c r="B64" s="56" t="s">
        <v>327</v>
      </c>
      <c r="C64" s="53"/>
      <c r="D64" s="54" t="s">
        <v>679</v>
      </c>
      <c r="E64" s="54" t="s">
        <v>860</v>
      </c>
      <c r="F64" s="54" t="s">
        <v>952</v>
      </c>
      <c r="G64" s="179" t="s">
        <v>1048</v>
      </c>
      <c r="H64" s="54" t="s">
        <v>823</v>
      </c>
      <c r="I64" s="54" t="s">
        <v>1180</v>
      </c>
      <c r="J64" s="54" t="s">
        <v>773</v>
      </c>
      <c r="K64" s="60" t="s">
        <v>326</v>
      </c>
      <c r="L64" s="60" t="s">
        <v>1264</v>
      </c>
      <c r="M64" s="60" t="s">
        <v>325</v>
      </c>
      <c r="N64" s="61">
        <v>100</v>
      </c>
      <c r="O64" s="167">
        <v>1</v>
      </c>
      <c r="P64" s="188" t="s">
        <v>1238</v>
      </c>
      <c r="Q64" s="61">
        <v>2017</v>
      </c>
      <c r="R64" s="61">
        <v>2018</v>
      </c>
      <c r="S64" s="55"/>
      <c r="T64" s="55"/>
      <c r="U64" s="55"/>
      <c r="V64" s="58">
        <v>15</v>
      </c>
      <c r="W64" s="156">
        <f>(V64*100)/100</f>
        <v>15</v>
      </c>
      <c r="X64" s="58">
        <v>0</v>
      </c>
      <c r="Y64" s="162">
        <f>(X64*100)/V64</f>
        <v>0</v>
      </c>
      <c r="Z64" s="58">
        <v>25</v>
      </c>
      <c r="AA64" s="162">
        <f>(Z64*100)/100</f>
        <v>25</v>
      </c>
      <c r="AB64" s="58">
        <v>5</v>
      </c>
      <c r="AC64" s="162">
        <f>(AB64*100)/Z64</f>
        <v>20</v>
      </c>
      <c r="AD64" s="58">
        <v>25</v>
      </c>
      <c r="AE64" s="162">
        <f>(AD64*100)/100</f>
        <v>25</v>
      </c>
      <c r="AF64" s="58">
        <v>0</v>
      </c>
      <c r="AG64" s="162">
        <f>(AF64*100)/AD64</f>
        <v>0</v>
      </c>
      <c r="AH64" s="58">
        <v>35</v>
      </c>
      <c r="AI64" s="162">
        <f>(AH64*100)/100</f>
        <v>35</v>
      </c>
      <c r="AJ64" s="58"/>
      <c r="AK64" s="58"/>
      <c r="AL64" s="58"/>
      <c r="AM64" s="58"/>
      <c r="AN64" s="58"/>
      <c r="AO64" s="58"/>
    </row>
    <row r="65" spans="2:41" ht="78.75" customHeight="1" x14ac:dyDescent="0.25">
      <c r="B65" s="56" t="s">
        <v>327</v>
      </c>
      <c r="C65" s="53"/>
      <c r="D65" s="54" t="s">
        <v>757</v>
      </c>
      <c r="E65" s="54" t="s">
        <v>862</v>
      </c>
      <c r="F65" s="54" t="s">
        <v>953</v>
      </c>
      <c r="G65" s="179" t="s">
        <v>1049</v>
      </c>
      <c r="H65" s="54" t="s">
        <v>823</v>
      </c>
      <c r="I65" s="54" t="s">
        <v>1181</v>
      </c>
      <c r="J65" s="54" t="s">
        <v>773</v>
      </c>
      <c r="K65" s="60" t="s">
        <v>326</v>
      </c>
      <c r="L65" s="60" t="s">
        <v>1264</v>
      </c>
      <c r="M65" s="60" t="s">
        <v>1141</v>
      </c>
      <c r="N65" s="61">
        <v>4</v>
      </c>
      <c r="O65" s="167">
        <v>1</v>
      </c>
      <c r="P65" s="188" t="s">
        <v>1238</v>
      </c>
      <c r="Q65" s="61">
        <v>2017</v>
      </c>
      <c r="R65" s="61">
        <v>2018</v>
      </c>
      <c r="S65" s="55"/>
      <c r="T65" s="55"/>
      <c r="U65" s="55"/>
      <c r="V65" s="58">
        <v>0</v>
      </c>
      <c r="W65" s="156">
        <f>(V65*100)/4</f>
        <v>0</v>
      </c>
      <c r="X65" s="58">
        <v>1</v>
      </c>
      <c r="Y65" s="162" t="e">
        <f>(X65*100)/V65</f>
        <v>#DIV/0!</v>
      </c>
      <c r="Z65" s="58">
        <v>0</v>
      </c>
      <c r="AA65" s="162">
        <f>(Z65*100)/4</f>
        <v>0</v>
      </c>
      <c r="AB65" s="58">
        <v>1</v>
      </c>
      <c r="AC65" s="162" t="e">
        <f>(AB65*100)/Z65</f>
        <v>#DIV/0!</v>
      </c>
      <c r="AD65" s="58">
        <v>2</v>
      </c>
      <c r="AE65" s="162">
        <f>(AD65*100)/4</f>
        <v>50</v>
      </c>
      <c r="AF65" s="58">
        <v>1</v>
      </c>
      <c r="AG65" s="162">
        <f>(AF65*100)/AD65</f>
        <v>50</v>
      </c>
      <c r="AH65" s="58">
        <v>2</v>
      </c>
      <c r="AI65" s="162">
        <f>(AH65*100)/4</f>
        <v>50</v>
      </c>
      <c r="AJ65" s="58"/>
      <c r="AK65" s="58"/>
      <c r="AL65" s="58"/>
      <c r="AM65" s="58"/>
      <c r="AN65" s="58"/>
      <c r="AO65" s="58"/>
    </row>
    <row r="66" spans="2:41" ht="35.25" customHeight="1" x14ac:dyDescent="0.25">
      <c r="B66" s="56" t="s">
        <v>934</v>
      </c>
      <c r="C66" s="53"/>
      <c r="D66" s="71" t="s">
        <v>675</v>
      </c>
      <c r="E66" s="54"/>
      <c r="F66" s="54"/>
      <c r="G66" s="57"/>
      <c r="H66" s="54"/>
      <c r="I66" s="54"/>
      <c r="J66" s="54"/>
      <c r="K66" s="60"/>
      <c r="L66" s="60"/>
      <c r="M66" s="60"/>
      <c r="N66" s="61"/>
      <c r="O66" s="167"/>
      <c r="P66" s="188"/>
      <c r="Q66" s="61"/>
      <c r="R66" s="61"/>
      <c r="S66" s="55"/>
      <c r="T66" s="55"/>
      <c r="U66" s="55"/>
      <c r="V66" s="58"/>
      <c r="W66" s="156"/>
      <c r="X66" s="58"/>
      <c r="Y66" s="162"/>
      <c r="Z66" s="58"/>
      <c r="AA66" s="162"/>
      <c r="AB66" s="58"/>
      <c r="AC66" s="58"/>
      <c r="AD66" s="58"/>
      <c r="AE66" s="162"/>
      <c r="AF66" s="58"/>
      <c r="AG66" s="58"/>
      <c r="AH66" s="58"/>
      <c r="AI66" s="162"/>
      <c r="AJ66" s="58"/>
      <c r="AK66" s="58"/>
      <c r="AL66" s="58"/>
      <c r="AM66" s="58"/>
      <c r="AN66" s="58"/>
      <c r="AO66" s="58"/>
    </row>
    <row r="67" spans="2:41" ht="75.75" customHeight="1" x14ac:dyDescent="0.25">
      <c r="B67" s="56" t="s">
        <v>327</v>
      </c>
      <c r="C67" s="53"/>
      <c r="D67" s="54" t="s">
        <v>758</v>
      </c>
      <c r="E67" s="54" t="s">
        <v>863</v>
      </c>
      <c r="F67" s="54" t="s">
        <v>954</v>
      </c>
      <c r="G67" s="179" t="s">
        <v>1050</v>
      </c>
      <c r="H67" s="54" t="s">
        <v>823</v>
      </c>
      <c r="I67" s="54" t="s">
        <v>1145</v>
      </c>
      <c r="J67" s="54" t="s">
        <v>773</v>
      </c>
      <c r="K67" s="60" t="s">
        <v>326</v>
      </c>
      <c r="L67" s="60" t="s">
        <v>1264</v>
      </c>
      <c r="M67" s="60" t="s">
        <v>1141</v>
      </c>
      <c r="N67" s="61">
        <v>2</v>
      </c>
      <c r="O67" s="167">
        <v>1</v>
      </c>
      <c r="P67" s="188" t="s">
        <v>1240</v>
      </c>
      <c r="Q67" s="61">
        <v>2017</v>
      </c>
      <c r="R67" s="61">
        <v>2018</v>
      </c>
      <c r="S67" s="55"/>
      <c r="T67" s="55"/>
      <c r="U67" s="55"/>
      <c r="V67" s="58">
        <v>1</v>
      </c>
      <c r="W67" s="156">
        <f>(V67*100)/2</f>
        <v>50</v>
      </c>
      <c r="X67" s="58">
        <v>0</v>
      </c>
      <c r="Y67" s="162">
        <f>(X67*100)/V67</f>
        <v>0</v>
      </c>
      <c r="Z67" s="58">
        <v>0</v>
      </c>
      <c r="AA67" s="162">
        <f>(Z67*100)/2</f>
        <v>0</v>
      </c>
      <c r="AB67" s="58">
        <v>0</v>
      </c>
      <c r="AC67" s="58" t="e">
        <f>(AB67*100)/Z67</f>
        <v>#DIV/0!</v>
      </c>
      <c r="AD67" s="58">
        <v>1</v>
      </c>
      <c r="AE67" s="162">
        <f>(AD67*100)/2</f>
        <v>50</v>
      </c>
      <c r="AF67" s="58">
        <v>3</v>
      </c>
      <c r="AG67" s="162">
        <f>(AF67*100)/AD67</f>
        <v>300</v>
      </c>
      <c r="AH67" s="58">
        <v>0</v>
      </c>
      <c r="AI67" s="162">
        <f>(AH67*100)/2</f>
        <v>0</v>
      </c>
      <c r="AJ67" s="58"/>
      <c r="AK67" s="58"/>
      <c r="AL67" s="58"/>
      <c r="AM67" s="58"/>
      <c r="AN67" s="58"/>
      <c r="AO67" s="58"/>
    </row>
    <row r="68" spans="2:41" ht="61.5" customHeight="1" x14ac:dyDescent="0.25">
      <c r="B68" s="56" t="s">
        <v>327</v>
      </c>
      <c r="C68" s="53"/>
      <c r="D68" s="54" t="s">
        <v>676</v>
      </c>
      <c r="E68" s="54" t="s">
        <v>864</v>
      </c>
      <c r="F68" s="54" t="s">
        <v>948</v>
      </c>
      <c r="G68" s="179" t="s">
        <v>1036</v>
      </c>
      <c r="H68" s="54" t="s">
        <v>823</v>
      </c>
      <c r="I68" s="54" t="s">
        <v>1182</v>
      </c>
      <c r="J68" s="54" t="s">
        <v>773</v>
      </c>
      <c r="K68" s="60" t="s">
        <v>326</v>
      </c>
      <c r="L68" s="60" t="s">
        <v>1264</v>
      </c>
      <c r="M68" s="60" t="s">
        <v>325</v>
      </c>
      <c r="N68" s="61">
        <v>1</v>
      </c>
      <c r="O68" s="167">
        <v>1</v>
      </c>
      <c r="P68" s="188" t="s">
        <v>1240</v>
      </c>
      <c r="Q68" s="61">
        <v>2017</v>
      </c>
      <c r="R68" s="61">
        <v>2018</v>
      </c>
      <c r="S68" s="55"/>
      <c r="T68" s="55"/>
      <c r="U68" s="55"/>
      <c r="V68" s="58">
        <v>0</v>
      </c>
      <c r="W68" s="156">
        <f>(V68*100)/1</f>
        <v>0</v>
      </c>
      <c r="X68" s="58">
        <v>0</v>
      </c>
      <c r="Y68" s="162" t="e">
        <f t="shared" ref="Y68:Y71" si="12">(X68*100)/V68</f>
        <v>#DIV/0!</v>
      </c>
      <c r="Z68" s="58">
        <v>0</v>
      </c>
      <c r="AA68" s="162">
        <f>(Z68*100)/1</f>
        <v>0</v>
      </c>
      <c r="AB68" s="58">
        <v>0</v>
      </c>
      <c r="AC68" s="58" t="e">
        <f t="shared" ref="AC68:AC71" si="13">(AB68*100)/Z68</f>
        <v>#DIV/0!</v>
      </c>
      <c r="AD68" s="58">
        <v>0</v>
      </c>
      <c r="AE68" s="162">
        <f>(AD68*100)/1</f>
        <v>0</v>
      </c>
      <c r="AF68" s="58">
        <v>0</v>
      </c>
      <c r="AG68" s="162">
        <v>0</v>
      </c>
      <c r="AH68" s="58">
        <v>1</v>
      </c>
      <c r="AI68" s="162">
        <f>(AH68*100)/1</f>
        <v>100</v>
      </c>
      <c r="AJ68" s="58"/>
      <c r="AK68" s="58"/>
      <c r="AL68" s="58"/>
      <c r="AM68" s="58"/>
      <c r="AN68" s="58"/>
      <c r="AO68" s="58"/>
    </row>
    <row r="69" spans="2:41" ht="62.25" customHeight="1" x14ac:dyDescent="0.25">
      <c r="B69" s="56" t="s">
        <v>327</v>
      </c>
      <c r="C69" s="53"/>
      <c r="D69" s="54" t="s">
        <v>677</v>
      </c>
      <c r="E69" s="54" t="s">
        <v>864</v>
      </c>
      <c r="F69" s="54" t="s">
        <v>948</v>
      </c>
      <c r="G69" s="179" t="s">
        <v>1036</v>
      </c>
      <c r="H69" s="54" t="s">
        <v>823</v>
      </c>
      <c r="I69" s="54" t="s">
        <v>1182</v>
      </c>
      <c r="J69" s="54" t="s">
        <v>773</v>
      </c>
      <c r="K69" s="60" t="s">
        <v>326</v>
      </c>
      <c r="L69" s="60" t="s">
        <v>1264</v>
      </c>
      <c r="M69" s="60" t="s">
        <v>325</v>
      </c>
      <c r="N69" s="61">
        <v>1</v>
      </c>
      <c r="O69" s="167">
        <v>1</v>
      </c>
      <c r="P69" s="188" t="s">
        <v>1240</v>
      </c>
      <c r="Q69" s="61">
        <v>2017</v>
      </c>
      <c r="R69" s="61">
        <v>2018</v>
      </c>
      <c r="S69" s="55"/>
      <c r="T69" s="55"/>
      <c r="U69" s="55"/>
      <c r="V69" s="58">
        <v>0</v>
      </c>
      <c r="W69" s="156">
        <f>(V69*100)/1</f>
        <v>0</v>
      </c>
      <c r="X69" s="58">
        <v>0</v>
      </c>
      <c r="Y69" s="162" t="e">
        <f t="shared" si="12"/>
        <v>#DIV/0!</v>
      </c>
      <c r="Z69" s="58">
        <v>0</v>
      </c>
      <c r="AA69" s="162">
        <f>(Z69*100)/1</f>
        <v>0</v>
      </c>
      <c r="AB69" s="58">
        <v>0</v>
      </c>
      <c r="AC69" s="58" t="e">
        <f t="shared" si="13"/>
        <v>#DIV/0!</v>
      </c>
      <c r="AD69" s="58">
        <v>1</v>
      </c>
      <c r="AE69" s="162">
        <f>(AD69*100)/1</f>
        <v>100</v>
      </c>
      <c r="AF69" s="58">
        <v>0</v>
      </c>
      <c r="AG69" s="162">
        <f t="shared" ref="AG69:AG71" si="14">(AF69*100)/AD69</f>
        <v>0</v>
      </c>
      <c r="AH69" s="58">
        <v>0</v>
      </c>
      <c r="AI69" s="162">
        <f>(AH69*100)/1</f>
        <v>0</v>
      </c>
      <c r="AJ69" s="58"/>
      <c r="AK69" s="58"/>
      <c r="AL69" s="58"/>
      <c r="AM69" s="58"/>
      <c r="AN69" s="58"/>
      <c r="AO69" s="58"/>
    </row>
    <row r="70" spans="2:41" ht="75" x14ac:dyDescent="0.25">
      <c r="B70" s="56" t="s">
        <v>327</v>
      </c>
      <c r="C70" s="53"/>
      <c r="D70" s="54" t="s">
        <v>678</v>
      </c>
      <c r="E70" s="54" t="s">
        <v>865</v>
      </c>
      <c r="F70" s="54" t="s">
        <v>955</v>
      </c>
      <c r="G70" s="179" t="s">
        <v>1051</v>
      </c>
      <c r="H70" s="54" t="s">
        <v>823</v>
      </c>
      <c r="I70" s="54" t="s">
        <v>1183</v>
      </c>
      <c r="J70" s="54" t="s">
        <v>773</v>
      </c>
      <c r="K70" s="60" t="s">
        <v>326</v>
      </c>
      <c r="L70" s="60" t="s">
        <v>1264</v>
      </c>
      <c r="M70" s="60" t="s">
        <v>325</v>
      </c>
      <c r="N70" s="61">
        <v>5</v>
      </c>
      <c r="O70" s="167">
        <v>1</v>
      </c>
      <c r="P70" s="188" t="s">
        <v>1240</v>
      </c>
      <c r="Q70" s="61">
        <v>2017</v>
      </c>
      <c r="R70" s="61">
        <v>2018</v>
      </c>
      <c r="S70" s="55"/>
      <c r="T70" s="55"/>
      <c r="U70" s="55"/>
      <c r="V70" s="58">
        <v>2</v>
      </c>
      <c r="W70" s="156">
        <f>(V70*100)/5</f>
        <v>40</v>
      </c>
      <c r="X70" s="58">
        <v>0</v>
      </c>
      <c r="Y70" s="162">
        <f t="shared" si="12"/>
        <v>0</v>
      </c>
      <c r="Z70" s="58">
        <v>2</v>
      </c>
      <c r="AA70" s="162">
        <f>(Z70*100)/5</f>
        <v>40</v>
      </c>
      <c r="AB70" s="58">
        <v>6</v>
      </c>
      <c r="AC70" s="58">
        <f t="shared" si="13"/>
        <v>300</v>
      </c>
      <c r="AD70" s="58">
        <v>0</v>
      </c>
      <c r="AE70" s="162">
        <f>(AD70*100)/5</f>
        <v>0</v>
      </c>
      <c r="AF70" s="58">
        <v>0</v>
      </c>
      <c r="AG70" s="162">
        <v>0</v>
      </c>
      <c r="AH70" s="58">
        <v>1</v>
      </c>
      <c r="AI70" s="162">
        <f>(AH70*100)/5</f>
        <v>20</v>
      </c>
      <c r="AJ70" s="58"/>
      <c r="AK70" s="58"/>
      <c r="AL70" s="58"/>
      <c r="AM70" s="58"/>
      <c r="AN70" s="58"/>
      <c r="AO70" s="58"/>
    </row>
    <row r="71" spans="2:41" ht="75" x14ac:dyDescent="0.25">
      <c r="B71" s="56" t="s">
        <v>327</v>
      </c>
      <c r="C71" s="53"/>
      <c r="D71" s="185" t="s">
        <v>759</v>
      </c>
      <c r="E71" s="54" t="s">
        <v>866</v>
      </c>
      <c r="F71" s="54" t="s">
        <v>956</v>
      </c>
      <c r="G71" s="179" t="s">
        <v>1052</v>
      </c>
      <c r="H71" s="54" t="s">
        <v>823</v>
      </c>
      <c r="I71" s="54" t="s">
        <v>1145</v>
      </c>
      <c r="J71" s="54" t="s">
        <v>773</v>
      </c>
      <c r="K71" s="60" t="s">
        <v>326</v>
      </c>
      <c r="L71" s="60" t="s">
        <v>1264</v>
      </c>
      <c r="M71" s="60" t="s">
        <v>1141</v>
      </c>
      <c r="N71" s="61">
        <v>2</v>
      </c>
      <c r="O71" s="167">
        <v>1</v>
      </c>
      <c r="P71" s="188" t="s">
        <v>1240</v>
      </c>
      <c r="Q71" s="61">
        <v>2017</v>
      </c>
      <c r="R71" s="61">
        <v>2018</v>
      </c>
      <c r="S71" s="55"/>
      <c r="T71" s="55"/>
      <c r="U71" s="55"/>
      <c r="V71" s="58">
        <v>1</v>
      </c>
      <c r="W71" s="156">
        <f>(V71*100)/2</f>
        <v>50</v>
      </c>
      <c r="X71" s="58">
        <v>0</v>
      </c>
      <c r="Y71" s="162">
        <f t="shared" si="12"/>
        <v>0</v>
      </c>
      <c r="Z71" s="58">
        <v>0</v>
      </c>
      <c r="AA71" s="162">
        <f>(Z71*100)/2</f>
        <v>0</v>
      </c>
      <c r="AB71" s="58">
        <v>3</v>
      </c>
      <c r="AC71" s="58" t="e">
        <f t="shared" si="13"/>
        <v>#DIV/0!</v>
      </c>
      <c r="AD71" s="58">
        <v>1</v>
      </c>
      <c r="AE71" s="162">
        <f>(AD71*100)/2</f>
        <v>50</v>
      </c>
      <c r="AF71" s="58">
        <v>0</v>
      </c>
      <c r="AG71" s="162">
        <f t="shared" si="14"/>
        <v>0</v>
      </c>
      <c r="AH71" s="58">
        <v>0</v>
      </c>
      <c r="AI71" s="162">
        <f>(AH71*100)/2</f>
        <v>0</v>
      </c>
      <c r="AJ71" s="58"/>
      <c r="AK71" s="58"/>
      <c r="AL71" s="58"/>
      <c r="AM71" s="58"/>
      <c r="AN71" s="58"/>
      <c r="AO71" s="58"/>
    </row>
    <row r="72" spans="2:41" ht="45" x14ac:dyDescent="0.25">
      <c r="B72" s="56"/>
      <c r="C72" s="53"/>
      <c r="D72" s="62" t="s">
        <v>341</v>
      </c>
      <c r="E72" s="54"/>
      <c r="F72" s="54"/>
      <c r="G72" s="57"/>
      <c r="H72" s="54"/>
      <c r="I72" s="54"/>
      <c r="J72" s="54"/>
      <c r="K72" s="60"/>
      <c r="L72" s="60"/>
      <c r="M72" s="60"/>
      <c r="N72" s="61"/>
      <c r="O72" s="167"/>
      <c r="P72" s="188"/>
      <c r="Q72" s="61"/>
      <c r="R72" s="61"/>
      <c r="S72" s="55"/>
      <c r="T72" s="55"/>
      <c r="U72" s="55"/>
      <c r="V72" s="58"/>
      <c r="W72" s="156"/>
      <c r="X72" s="58"/>
      <c r="Y72" s="162"/>
      <c r="Z72" s="58"/>
      <c r="AA72" s="162"/>
      <c r="AB72" s="58"/>
      <c r="AC72" s="58"/>
      <c r="AD72" s="58"/>
      <c r="AE72" s="162"/>
      <c r="AF72" s="58"/>
      <c r="AG72" s="58"/>
      <c r="AH72" s="58"/>
      <c r="AI72" s="162"/>
      <c r="AJ72" s="58"/>
      <c r="AK72" s="58"/>
      <c r="AL72" s="58"/>
      <c r="AM72" s="58"/>
      <c r="AN72" s="58"/>
      <c r="AO72" s="58"/>
    </row>
    <row r="73" spans="2:41" ht="30" x14ac:dyDescent="0.25">
      <c r="B73" s="56"/>
      <c r="C73" s="53"/>
      <c r="D73" s="57" t="s">
        <v>330</v>
      </c>
      <c r="E73" s="54"/>
      <c r="F73" s="54"/>
      <c r="G73" s="57"/>
      <c r="H73" s="54"/>
      <c r="I73" s="54"/>
      <c r="J73" s="54"/>
      <c r="K73" s="60"/>
      <c r="L73" s="60"/>
      <c r="M73" s="60"/>
      <c r="N73" s="61"/>
      <c r="O73" s="167"/>
      <c r="P73" s="188"/>
      <c r="Q73" s="61"/>
      <c r="R73" s="61"/>
      <c r="S73" s="55"/>
      <c r="T73" s="55"/>
      <c r="U73" s="55"/>
      <c r="V73" s="58"/>
      <c r="W73" s="156"/>
      <c r="X73" s="58"/>
      <c r="Y73" s="162"/>
      <c r="Z73" s="58"/>
      <c r="AA73" s="162"/>
      <c r="AB73" s="58"/>
      <c r="AC73" s="58"/>
      <c r="AD73" s="58"/>
      <c r="AE73" s="162"/>
      <c r="AF73" s="58"/>
      <c r="AG73" s="58"/>
      <c r="AH73" s="58"/>
      <c r="AI73" s="162"/>
      <c r="AJ73" s="58"/>
      <c r="AK73" s="58"/>
      <c r="AL73" s="58"/>
      <c r="AM73" s="58"/>
      <c r="AN73" s="58"/>
      <c r="AO73" s="58"/>
    </row>
    <row r="74" spans="2:41" ht="37.5" customHeight="1" x14ac:dyDescent="0.25">
      <c r="B74" s="56" t="s">
        <v>934</v>
      </c>
      <c r="C74" s="53"/>
      <c r="D74" s="122" t="s">
        <v>607</v>
      </c>
      <c r="E74" s="54"/>
      <c r="F74" s="54"/>
      <c r="G74" s="57"/>
      <c r="H74" s="54"/>
      <c r="I74" s="54"/>
      <c r="J74" s="54"/>
      <c r="K74" s="60"/>
      <c r="L74" s="60"/>
      <c r="M74" s="60"/>
      <c r="N74" s="61"/>
      <c r="O74" s="167"/>
      <c r="P74" s="188"/>
      <c r="Q74" s="61"/>
      <c r="R74" s="61"/>
      <c r="S74" s="55"/>
      <c r="T74" s="55"/>
      <c r="U74" s="55"/>
      <c r="V74" s="58"/>
      <c r="W74" s="156"/>
      <c r="X74" s="58"/>
      <c r="Y74" s="162"/>
      <c r="Z74" s="58"/>
      <c r="AA74" s="162"/>
      <c r="AB74" s="58"/>
      <c r="AC74" s="58"/>
      <c r="AD74" s="58"/>
      <c r="AE74" s="162"/>
      <c r="AF74" s="58"/>
      <c r="AG74" s="58"/>
      <c r="AH74" s="58"/>
      <c r="AI74" s="162"/>
      <c r="AJ74" s="58"/>
      <c r="AK74" s="58"/>
      <c r="AL74" s="58"/>
      <c r="AM74" s="58"/>
      <c r="AN74" s="58"/>
      <c r="AO74" s="58"/>
    </row>
    <row r="75" spans="2:41" ht="62.25" customHeight="1" x14ac:dyDescent="0.25">
      <c r="B75" s="56" t="s">
        <v>327</v>
      </c>
      <c r="C75" s="53"/>
      <c r="D75" s="54" t="s">
        <v>643</v>
      </c>
      <c r="E75" s="54" t="s">
        <v>867</v>
      </c>
      <c r="F75" s="54" t="s">
        <v>957</v>
      </c>
      <c r="G75" s="179" t="s">
        <v>1053</v>
      </c>
      <c r="H75" s="54" t="s">
        <v>823</v>
      </c>
      <c r="I75" s="54" t="s">
        <v>1184</v>
      </c>
      <c r="J75" s="54" t="s">
        <v>773</v>
      </c>
      <c r="K75" s="60" t="s">
        <v>326</v>
      </c>
      <c r="L75" s="60" t="s">
        <v>1264</v>
      </c>
      <c r="M75" s="60" t="s">
        <v>325</v>
      </c>
      <c r="N75" s="61">
        <v>2400</v>
      </c>
      <c r="O75" s="167">
        <v>1</v>
      </c>
      <c r="P75" s="188" t="s">
        <v>1241</v>
      </c>
      <c r="Q75" s="61">
        <v>2017</v>
      </c>
      <c r="R75" s="61">
        <v>2018</v>
      </c>
      <c r="S75" s="55"/>
      <c r="T75" s="55"/>
      <c r="U75" s="55"/>
      <c r="V75" s="58">
        <v>600</v>
      </c>
      <c r="W75" s="156">
        <f>(V75*100)/2400</f>
        <v>25</v>
      </c>
      <c r="X75" s="58">
        <v>800</v>
      </c>
      <c r="Y75" s="162">
        <f>(X75*100)/V75</f>
        <v>133.33333333333334</v>
      </c>
      <c r="Z75" s="58">
        <v>600</v>
      </c>
      <c r="AA75" s="162">
        <f>(Z75*100)/2400</f>
        <v>25</v>
      </c>
      <c r="AB75" s="58">
        <v>0</v>
      </c>
      <c r="AC75" s="58">
        <f>(AB75*100)/Z75</f>
        <v>0</v>
      </c>
      <c r="AD75" s="58">
        <v>600</v>
      </c>
      <c r="AE75" s="162">
        <f>(AD75*100)/2400</f>
        <v>25</v>
      </c>
      <c r="AF75" s="58">
        <v>400</v>
      </c>
      <c r="AG75" s="162">
        <f>(AF75*100)/AD75</f>
        <v>66.666666666666671</v>
      </c>
      <c r="AH75" s="58">
        <v>600</v>
      </c>
      <c r="AI75" s="162">
        <f>(AH75*100)/2400</f>
        <v>25</v>
      </c>
      <c r="AJ75" s="58"/>
      <c r="AK75" s="58"/>
      <c r="AL75" s="58"/>
      <c r="AM75" s="58"/>
      <c r="AN75" s="58"/>
      <c r="AO75" s="58"/>
    </row>
    <row r="76" spans="2:41" ht="60" x14ac:dyDescent="0.25">
      <c r="B76" s="56" t="s">
        <v>327</v>
      </c>
      <c r="C76" s="53"/>
      <c r="D76" s="54" t="s">
        <v>644</v>
      </c>
      <c r="E76" s="54" t="s">
        <v>868</v>
      </c>
      <c r="F76" s="54" t="s">
        <v>958</v>
      </c>
      <c r="G76" s="179" t="s">
        <v>1054</v>
      </c>
      <c r="H76" s="54" t="s">
        <v>823</v>
      </c>
      <c r="I76" s="54" t="s">
        <v>1185</v>
      </c>
      <c r="J76" s="54" t="s">
        <v>773</v>
      </c>
      <c r="K76" s="60" t="s">
        <v>326</v>
      </c>
      <c r="L76" s="60" t="s">
        <v>1264</v>
      </c>
      <c r="M76" s="60" t="s">
        <v>325</v>
      </c>
      <c r="N76" s="61">
        <v>100</v>
      </c>
      <c r="O76" s="167">
        <v>1</v>
      </c>
      <c r="P76" s="188" t="s">
        <v>1240</v>
      </c>
      <c r="Q76" s="61">
        <v>2017</v>
      </c>
      <c r="R76" s="61">
        <v>2018</v>
      </c>
      <c r="S76" s="55"/>
      <c r="T76" s="55"/>
      <c r="U76" s="55"/>
      <c r="V76" s="58">
        <v>25</v>
      </c>
      <c r="W76" s="156">
        <f>(V76*100)/100</f>
        <v>25</v>
      </c>
      <c r="X76" s="58">
        <v>30</v>
      </c>
      <c r="Y76" s="162">
        <f t="shared" ref="Y76:Y93" si="15">(X76*100)/V76</f>
        <v>120</v>
      </c>
      <c r="Z76" s="58">
        <v>25</v>
      </c>
      <c r="AA76" s="162">
        <f>(Z76*100)/100</f>
        <v>25</v>
      </c>
      <c r="AB76" s="58">
        <v>0</v>
      </c>
      <c r="AC76" s="58">
        <f>(AB76*100)/Z76</f>
        <v>0</v>
      </c>
      <c r="AD76" s="58">
        <v>25</v>
      </c>
      <c r="AE76" s="162">
        <f>(AD76*100)/100</f>
        <v>25</v>
      </c>
      <c r="AF76" s="78">
        <v>5</v>
      </c>
      <c r="AG76" s="162">
        <f>(AF76*100)/AD76</f>
        <v>20</v>
      </c>
      <c r="AH76" s="58">
        <v>25</v>
      </c>
      <c r="AI76" s="162">
        <f>(AH76*100)/100</f>
        <v>25</v>
      </c>
      <c r="AJ76" s="58"/>
      <c r="AK76" s="58"/>
      <c r="AL76" s="58"/>
      <c r="AM76" s="58"/>
      <c r="AN76" s="58"/>
      <c r="AO76" s="58"/>
    </row>
    <row r="77" spans="2:41" ht="39" customHeight="1" x14ac:dyDescent="0.25">
      <c r="B77" s="56" t="s">
        <v>934</v>
      </c>
      <c r="C77" s="53"/>
      <c r="D77" s="122" t="s">
        <v>608</v>
      </c>
      <c r="E77" s="54"/>
      <c r="F77" s="54"/>
      <c r="G77" s="57"/>
      <c r="H77" s="54"/>
      <c r="I77" s="54"/>
      <c r="J77" s="54"/>
      <c r="K77" s="60"/>
      <c r="L77" s="60"/>
      <c r="M77" s="60"/>
      <c r="N77" s="61"/>
      <c r="O77" s="167"/>
      <c r="P77" s="188"/>
      <c r="Q77" s="61"/>
      <c r="R77" s="61"/>
      <c r="S77" s="55"/>
      <c r="T77" s="55"/>
      <c r="U77" s="55"/>
      <c r="V77" s="58"/>
      <c r="W77" s="156"/>
      <c r="X77" s="58"/>
      <c r="Y77" s="162"/>
      <c r="Z77" s="58"/>
      <c r="AA77" s="162"/>
      <c r="AB77" s="58"/>
      <c r="AC77" s="58"/>
      <c r="AD77" s="58"/>
      <c r="AE77" s="162"/>
      <c r="AF77" s="58"/>
      <c r="AG77" s="58"/>
      <c r="AH77" s="58"/>
      <c r="AI77" s="162"/>
      <c r="AJ77" s="58"/>
      <c r="AK77" s="58"/>
      <c r="AL77" s="58"/>
      <c r="AM77" s="58"/>
      <c r="AN77" s="58"/>
      <c r="AO77" s="58"/>
    </row>
    <row r="78" spans="2:41" ht="65.25" customHeight="1" x14ac:dyDescent="0.25">
      <c r="B78" s="56" t="s">
        <v>327</v>
      </c>
      <c r="C78" s="53"/>
      <c r="D78" s="54" t="s">
        <v>645</v>
      </c>
      <c r="E78" s="54" t="s">
        <v>869</v>
      </c>
      <c r="F78" s="54" t="s">
        <v>957</v>
      </c>
      <c r="G78" s="179" t="s">
        <v>1055</v>
      </c>
      <c r="H78" s="54" t="s">
        <v>823</v>
      </c>
      <c r="I78" s="54" t="s">
        <v>1184</v>
      </c>
      <c r="J78" s="54" t="s">
        <v>773</v>
      </c>
      <c r="K78" s="60" t="s">
        <v>326</v>
      </c>
      <c r="L78" s="60" t="s">
        <v>1264</v>
      </c>
      <c r="M78" s="60" t="s">
        <v>325</v>
      </c>
      <c r="N78" s="61">
        <v>1200</v>
      </c>
      <c r="O78" s="167">
        <v>1</v>
      </c>
      <c r="P78" s="188" t="s">
        <v>1242</v>
      </c>
      <c r="Q78" s="61">
        <v>2017</v>
      </c>
      <c r="R78" s="61">
        <v>2018</v>
      </c>
      <c r="S78" s="55"/>
      <c r="T78" s="55"/>
      <c r="U78" s="55"/>
      <c r="V78" s="58">
        <v>300</v>
      </c>
      <c r="W78" s="156">
        <f>(V78*100)/1200</f>
        <v>25</v>
      </c>
      <c r="X78" s="58">
        <v>400</v>
      </c>
      <c r="Y78" s="162">
        <f t="shared" si="15"/>
        <v>133.33333333333334</v>
      </c>
      <c r="Z78" s="58">
        <v>300</v>
      </c>
      <c r="AA78" s="162">
        <f>(Z78*100)/1200</f>
        <v>25</v>
      </c>
      <c r="AB78" s="58">
        <v>0</v>
      </c>
      <c r="AC78" s="58">
        <f t="shared" ref="AC78:AC141" si="16">(AB78*100)/Z78</f>
        <v>0</v>
      </c>
      <c r="AD78" s="58">
        <v>300</v>
      </c>
      <c r="AE78" s="162">
        <f>(AD78*100)/1200</f>
        <v>25</v>
      </c>
      <c r="AF78" s="58">
        <v>0</v>
      </c>
      <c r="AG78" s="162">
        <f>(AF78*100)/AD78</f>
        <v>0</v>
      </c>
      <c r="AH78" s="58">
        <v>300</v>
      </c>
      <c r="AI78" s="162">
        <f>(AH78*100)/1200</f>
        <v>25</v>
      </c>
      <c r="AJ78" s="58"/>
      <c r="AK78" s="58"/>
      <c r="AL78" s="58"/>
      <c r="AM78" s="58"/>
      <c r="AN78" s="58"/>
      <c r="AO78" s="58"/>
    </row>
    <row r="79" spans="2:41" ht="60" x14ac:dyDescent="0.25">
      <c r="B79" s="56" t="s">
        <v>327</v>
      </c>
      <c r="C79" s="53"/>
      <c r="D79" s="54" t="s">
        <v>646</v>
      </c>
      <c r="E79" s="54" t="s">
        <v>868</v>
      </c>
      <c r="F79" s="54" t="s">
        <v>959</v>
      </c>
      <c r="G79" s="179" t="s">
        <v>1056</v>
      </c>
      <c r="H79" s="54" t="s">
        <v>823</v>
      </c>
      <c r="I79" s="54" t="s">
        <v>1185</v>
      </c>
      <c r="J79" s="54" t="s">
        <v>773</v>
      </c>
      <c r="K79" s="60" t="s">
        <v>326</v>
      </c>
      <c r="L79" s="60" t="s">
        <v>1264</v>
      </c>
      <c r="M79" s="60" t="s">
        <v>325</v>
      </c>
      <c r="N79" s="61">
        <v>100</v>
      </c>
      <c r="O79" s="167">
        <v>1</v>
      </c>
      <c r="P79" s="188" t="s">
        <v>1240</v>
      </c>
      <c r="Q79" s="61">
        <v>2017</v>
      </c>
      <c r="R79" s="61">
        <v>2018</v>
      </c>
      <c r="S79" s="55"/>
      <c r="T79" s="55"/>
      <c r="U79" s="55"/>
      <c r="V79" s="58">
        <v>25</v>
      </c>
      <c r="W79" s="156">
        <f>(V79*100)/100</f>
        <v>25</v>
      </c>
      <c r="X79" s="58">
        <v>15</v>
      </c>
      <c r="Y79" s="162">
        <f t="shared" si="15"/>
        <v>60</v>
      </c>
      <c r="Z79" s="58">
        <v>25</v>
      </c>
      <c r="AA79" s="162">
        <f>(Z79*100)/100</f>
        <v>25</v>
      </c>
      <c r="AB79" s="58">
        <v>0</v>
      </c>
      <c r="AC79" s="58">
        <f t="shared" si="16"/>
        <v>0</v>
      </c>
      <c r="AD79" s="58">
        <v>25</v>
      </c>
      <c r="AE79" s="162">
        <f>(AD79*100)/100</f>
        <v>25</v>
      </c>
      <c r="AF79" s="78">
        <v>10</v>
      </c>
      <c r="AG79" s="162">
        <f>(AF79*100)/AD79</f>
        <v>40</v>
      </c>
      <c r="AH79" s="58">
        <v>25</v>
      </c>
      <c r="AI79" s="162">
        <f>(AH79*100)/100</f>
        <v>25</v>
      </c>
      <c r="AJ79" s="58"/>
      <c r="AK79" s="58"/>
      <c r="AL79" s="58"/>
      <c r="AM79" s="58"/>
      <c r="AN79" s="58"/>
      <c r="AO79" s="58"/>
    </row>
    <row r="80" spans="2:41" ht="45" customHeight="1" x14ac:dyDescent="0.25">
      <c r="B80" s="56" t="s">
        <v>934</v>
      </c>
      <c r="C80" s="53"/>
      <c r="D80" s="77" t="s">
        <v>609</v>
      </c>
      <c r="E80" s="54"/>
      <c r="F80" s="54"/>
      <c r="G80" s="57"/>
      <c r="H80" s="54"/>
      <c r="I80" s="54"/>
      <c r="J80" s="54"/>
      <c r="K80" s="60"/>
      <c r="L80" s="60"/>
      <c r="M80" s="60"/>
      <c r="N80" s="61"/>
      <c r="O80" s="167"/>
      <c r="P80" s="188"/>
      <c r="Q80" s="61"/>
      <c r="R80" s="61"/>
      <c r="S80" s="55"/>
      <c r="T80" s="55"/>
      <c r="U80" s="55"/>
      <c r="V80" s="58"/>
      <c r="W80" s="156"/>
      <c r="X80" s="58"/>
      <c r="Y80" s="162"/>
      <c r="Z80" s="58"/>
      <c r="AA80" s="162"/>
      <c r="AB80" s="58"/>
      <c r="AC80" s="58"/>
      <c r="AD80" s="58"/>
      <c r="AE80" s="162"/>
      <c r="AF80" s="58"/>
      <c r="AG80" s="58"/>
      <c r="AH80" s="58"/>
      <c r="AI80" s="162"/>
      <c r="AJ80" s="58"/>
      <c r="AK80" s="58"/>
      <c r="AL80" s="58"/>
      <c r="AM80" s="58"/>
      <c r="AN80" s="58"/>
      <c r="AO80" s="58"/>
    </row>
    <row r="81" spans="2:41" ht="60" x14ac:dyDescent="0.25">
      <c r="B81" s="56" t="s">
        <v>327</v>
      </c>
      <c r="C81" s="53"/>
      <c r="D81" s="143" t="s">
        <v>647</v>
      </c>
      <c r="E81" s="54" t="s">
        <v>870</v>
      </c>
      <c r="F81" s="54" t="s">
        <v>960</v>
      </c>
      <c r="G81" s="179" t="s">
        <v>1057</v>
      </c>
      <c r="H81" s="54" t="s">
        <v>823</v>
      </c>
      <c r="I81" s="54" t="s">
        <v>1184</v>
      </c>
      <c r="J81" s="54" t="s">
        <v>773</v>
      </c>
      <c r="K81" s="60" t="s">
        <v>326</v>
      </c>
      <c r="L81" s="60" t="s">
        <v>1264</v>
      </c>
      <c r="M81" s="60" t="s">
        <v>325</v>
      </c>
      <c r="N81" s="61">
        <v>12000</v>
      </c>
      <c r="O81" s="167">
        <v>1</v>
      </c>
      <c r="P81" s="188" t="s">
        <v>1243</v>
      </c>
      <c r="Q81" s="61">
        <v>2017</v>
      </c>
      <c r="R81" s="61">
        <v>2018</v>
      </c>
      <c r="S81" s="55"/>
      <c r="T81" s="55"/>
      <c r="U81" s="55"/>
      <c r="V81" s="58">
        <v>3000</v>
      </c>
      <c r="W81" s="156">
        <f>(V81*100)/12000</f>
        <v>25</v>
      </c>
      <c r="X81" s="58">
        <v>2000</v>
      </c>
      <c r="Y81" s="162">
        <f t="shared" si="15"/>
        <v>66.666666666666671</v>
      </c>
      <c r="Z81" s="58">
        <v>3000</v>
      </c>
      <c r="AA81" s="162">
        <f>(Z81*100)/12000</f>
        <v>25</v>
      </c>
      <c r="AB81" s="58">
        <v>2000</v>
      </c>
      <c r="AC81" s="162">
        <f t="shared" si="16"/>
        <v>66.666666666666671</v>
      </c>
      <c r="AD81" s="58">
        <v>3000</v>
      </c>
      <c r="AE81" s="162">
        <f>(AD81*100)/12000</f>
        <v>25</v>
      </c>
      <c r="AF81" s="58">
        <v>3000</v>
      </c>
      <c r="AG81" s="162">
        <f>(AF81*100)/AD81</f>
        <v>100</v>
      </c>
      <c r="AH81" s="58">
        <v>3000</v>
      </c>
      <c r="AI81" s="162">
        <f>(AH81*100)/12000</f>
        <v>25</v>
      </c>
      <c r="AJ81" s="58"/>
      <c r="AK81" s="58"/>
      <c r="AL81" s="58"/>
      <c r="AM81" s="58"/>
      <c r="AN81" s="58"/>
      <c r="AO81" s="58"/>
    </row>
    <row r="82" spans="2:41" ht="60" x14ac:dyDescent="0.25">
      <c r="B82" s="56" t="s">
        <v>327</v>
      </c>
      <c r="C82" s="53"/>
      <c r="D82" s="143" t="s">
        <v>648</v>
      </c>
      <c r="E82" s="54" t="s">
        <v>872</v>
      </c>
      <c r="F82" s="54" t="s">
        <v>958</v>
      </c>
      <c r="G82" s="179" t="s">
        <v>1058</v>
      </c>
      <c r="H82" s="54" t="s">
        <v>823</v>
      </c>
      <c r="I82" s="54" t="s">
        <v>1185</v>
      </c>
      <c r="J82" s="54" t="s">
        <v>773</v>
      </c>
      <c r="K82" s="60" t="s">
        <v>326</v>
      </c>
      <c r="L82" s="60" t="s">
        <v>1264</v>
      </c>
      <c r="M82" s="60" t="s">
        <v>325</v>
      </c>
      <c r="N82" s="61">
        <v>50</v>
      </c>
      <c r="O82" s="167">
        <v>1</v>
      </c>
      <c r="P82" s="188" t="s">
        <v>1240</v>
      </c>
      <c r="Q82" s="61">
        <v>2017</v>
      </c>
      <c r="R82" s="61">
        <v>2018</v>
      </c>
      <c r="S82" s="55"/>
      <c r="T82" s="55"/>
      <c r="U82" s="55"/>
      <c r="V82" s="58">
        <v>15</v>
      </c>
      <c r="W82" s="156">
        <f>(V82*100)/50</f>
        <v>30</v>
      </c>
      <c r="X82" s="58">
        <v>23</v>
      </c>
      <c r="Y82" s="162">
        <f t="shared" si="15"/>
        <v>153.33333333333334</v>
      </c>
      <c r="Z82" s="58">
        <v>15</v>
      </c>
      <c r="AA82" s="162">
        <f>(Z82*100)/50</f>
        <v>30</v>
      </c>
      <c r="AB82" s="58">
        <v>68</v>
      </c>
      <c r="AC82" s="162">
        <f t="shared" si="16"/>
        <v>453.33333333333331</v>
      </c>
      <c r="AD82" s="58">
        <v>10</v>
      </c>
      <c r="AE82" s="162">
        <f>(AD82*100)/50</f>
        <v>20</v>
      </c>
      <c r="AF82" s="58">
        <v>44</v>
      </c>
      <c r="AG82" s="162">
        <f>(AF82*100)/AD82</f>
        <v>440</v>
      </c>
      <c r="AH82" s="58">
        <v>10</v>
      </c>
      <c r="AI82" s="162">
        <f>(AH82*100)/50</f>
        <v>20</v>
      </c>
      <c r="AJ82" s="58"/>
      <c r="AK82" s="58"/>
      <c r="AL82" s="58"/>
      <c r="AM82" s="58"/>
      <c r="AN82" s="58"/>
      <c r="AO82" s="58"/>
    </row>
    <row r="83" spans="2:41" ht="39" customHeight="1" x14ac:dyDescent="0.25">
      <c r="B83" s="56" t="s">
        <v>934</v>
      </c>
      <c r="C83" s="53"/>
      <c r="D83" s="71" t="s">
        <v>610</v>
      </c>
      <c r="E83" s="54"/>
      <c r="F83" s="54"/>
      <c r="G83" s="57"/>
      <c r="H83" s="54"/>
      <c r="I83" s="54"/>
      <c r="J83" s="54"/>
      <c r="K83" s="60"/>
      <c r="L83" s="60"/>
      <c r="M83" s="60"/>
      <c r="N83" s="61"/>
      <c r="O83" s="167"/>
      <c r="P83" s="188"/>
      <c r="Q83" s="61"/>
      <c r="R83" s="61"/>
      <c r="S83" s="55"/>
      <c r="T83" s="55"/>
      <c r="U83" s="55"/>
      <c r="V83" s="58"/>
      <c r="W83" s="156"/>
      <c r="X83" s="58"/>
      <c r="Y83" s="162"/>
      <c r="Z83" s="58"/>
      <c r="AA83" s="162"/>
      <c r="AB83" s="58"/>
      <c r="AC83" s="162"/>
      <c r="AD83" s="58"/>
      <c r="AE83" s="162"/>
      <c r="AF83" s="58"/>
      <c r="AG83" s="58"/>
      <c r="AH83" s="58"/>
      <c r="AI83" s="162"/>
      <c r="AJ83" s="58"/>
      <c r="AK83" s="58"/>
      <c r="AL83" s="58"/>
      <c r="AM83" s="58"/>
      <c r="AN83" s="58"/>
      <c r="AO83" s="58"/>
    </row>
    <row r="84" spans="2:41" ht="65.25" customHeight="1" x14ac:dyDescent="0.25">
      <c r="B84" s="56" t="s">
        <v>327</v>
      </c>
      <c r="C84" s="53"/>
      <c r="D84" s="74" t="s">
        <v>649</v>
      </c>
      <c r="E84" s="54" t="s">
        <v>871</v>
      </c>
      <c r="F84" s="54" t="s">
        <v>961</v>
      </c>
      <c r="G84" s="57" t="s">
        <v>1059</v>
      </c>
      <c r="H84" s="54" t="s">
        <v>823</v>
      </c>
      <c r="I84" s="54" t="s">
        <v>1171</v>
      </c>
      <c r="J84" s="54" t="s">
        <v>773</v>
      </c>
      <c r="K84" s="60" t="s">
        <v>326</v>
      </c>
      <c r="L84" s="60" t="s">
        <v>1264</v>
      </c>
      <c r="M84" s="60" t="s">
        <v>325</v>
      </c>
      <c r="N84" s="61">
        <v>20</v>
      </c>
      <c r="O84" s="167">
        <v>1</v>
      </c>
      <c r="P84" s="188" t="s">
        <v>1244</v>
      </c>
      <c r="Q84" s="61">
        <v>2017</v>
      </c>
      <c r="R84" s="61">
        <v>2018</v>
      </c>
      <c r="S84" s="55"/>
      <c r="T84" s="55"/>
      <c r="U84" s="55"/>
      <c r="V84" s="58">
        <v>5</v>
      </c>
      <c r="W84" s="156">
        <f>(V84*100)/20</f>
        <v>25</v>
      </c>
      <c r="X84" s="58">
        <v>3</v>
      </c>
      <c r="Y84" s="162">
        <f t="shared" si="15"/>
        <v>60</v>
      </c>
      <c r="Z84" s="58">
        <v>5</v>
      </c>
      <c r="AA84" s="162">
        <f>(Z84*100)/20</f>
        <v>25</v>
      </c>
      <c r="AB84" s="58">
        <v>0</v>
      </c>
      <c r="AC84" s="162">
        <f t="shared" si="16"/>
        <v>0</v>
      </c>
      <c r="AD84" s="58">
        <v>5</v>
      </c>
      <c r="AE84" s="162">
        <f>(AD84*100)/20</f>
        <v>25</v>
      </c>
      <c r="AF84" s="58">
        <v>7</v>
      </c>
      <c r="AG84" s="162">
        <f>(AF84*100)/AD84</f>
        <v>140</v>
      </c>
      <c r="AH84" s="58">
        <v>5</v>
      </c>
      <c r="AI84" s="162">
        <f>(AH84*100)/20</f>
        <v>25</v>
      </c>
      <c r="AJ84" s="58"/>
      <c r="AK84" s="58"/>
      <c r="AL84" s="58"/>
      <c r="AM84" s="58"/>
      <c r="AN84" s="58"/>
      <c r="AO84" s="58"/>
    </row>
    <row r="85" spans="2:41" ht="47.25" customHeight="1" x14ac:dyDescent="0.25">
      <c r="B85" s="56" t="s">
        <v>934</v>
      </c>
      <c r="C85" s="53"/>
      <c r="D85" s="71" t="s">
        <v>611</v>
      </c>
      <c r="E85" s="54"/>
      <c r="F85" s="54"/>
      <c r="G85" s="57"/>
      <c r="H85" s="54"/>
      <c r="I85" s="54"/>
      <c r="J85" s="54"/>
      <c r="K85" s="60"/>
      <c r="L85" s="60"/>
      <c r="M85" s="60"/>
      <c r="N85" s="61"/>
      <c r="O85" s="167"/>
      <c r="P85" s="188"/>
      <c r="Q85" s="61"/>
      <c r="R85" s="61"/>
      <c r="S85" s="55"/>
      <c r="T85" s="55"/>
      <c r="U85" s="55"/>
      <c r="V85" s="58"/>
      <c r="W85" s="156"/>
      <c r="X85" s="58"/>
      <c r="Y85" s="162"/>
      <c r="Z85" s="58"/>
      <c r="AA85" s="162"/>
      <c r="AB85" s="58"/>
      <c r="AC85" s="162"/>
      <c r="AD85" s="58"/>
      <c r="AE85" s="162"/>
      <c r="AF85" s="58"/>
      <c r="AG85" s="58"/>
      <c r="AH85" s="58"/>
      <c r="AI85" s="162"/>
      <c r="AJ85" s="58"/>
      <c r="AK85" s="58"/>
      <c r="AL85" s="58"/>
      <c r="AM85" s="58"/>
      <c r="AN85" s="58"/>
      <c r="AO85" s="58"/>
    </row>
    <row r="86" spans="2:41" ht="60" x14ac:dyDescent="0.25">
      <c r="B86" s="56" t="s">
        <v>327</v>
      </c>
      <c r="C86" s="53"/>
      <c r="D86" s="54" t="s">
        <v>650</v>
      </c>
      <c r="E86" s="54" t="s">
        <v>874</v>
      </c>
      <c r="F86" s="54" t="s">
        <v>962</v>
      </c>
      <c r="G86" s="179" t="s">
        <v>1060</v>
      </c>
      <c r="H86" s="54" t="s">
        <v>823</v>
      </c>
      <c r="I86" s="54" t="s">
        <v>1186</v>
      </c>
      <c r="J86" s="54" t="s">
        <v>773</v>
      </c>
      <c r="K86" s="60" t="s">
        <v>326</v>
      </c>
      <c r="L86" s="60" t="s">
        <v>1264</v>
      </c>
      <c r="M86" s="60" t="s">
        <v>325</v>
      </c>
      <c r="N86" s="61">
        <v>4</v>
      </c>
      <c r="O86" s="167">
        <v>1</v>
      </c>
      <c r="P86" s="188" t="s">
        <v>1240</v>
      </c>
      <c r="Q86" s="61">
        <v>2017</v>
      </c>
      <c r="R86" s="61">
        <v>2018</v>
      </c>
      <c r="S86" s="55"/>
      <c r="T86" s="55"/>
      <c r="U86" s="55"/>
      <c r="V86" s="58">
        <v>1</v>
      </c>
      <c r="W86" s="156">
        <f>(V86*100)/4</f>
        <v>25</v>
      </c>
      <c r="X86" s="58">
        <v>1</v>
      </c>
      <c r="Y86" s="162">
        <f t="shared" si="15"/>
        <v>100</v>
      </c>
      <c r="Z86" s="58">
        <v>1</v>
      </c>
      <c r="AA86" s="162">
        <f>(Z86*100)/4</f>
        <v>25</v>
      </c>
      <c r="AB86" s="58">
        <v>3</v>
      </c>
      <c r="AC86" s="162">
        <f t="shared" si="16"/>
        <v>300</v>
      </c>
      <c r="AD86" s="58">
        <v>1</v>
      </c>
      <c r="AE86" s="162">
        <f>(AH86*100)/4</f>
        <v>25</v>
      </c>
      <c r="AF86" s="58">
        <v>2</v>
      </c>
      <c r="AG86" s="162">
        <f>(AF86*100)/AD86</f>
        <v>200</v>
      </c>
      <c r="AH86" s="58">
        <v>1</v>
      </c>
      <c r="AI86" s="162">
        <f>(AH86*100)/4</f>
        <v>25</v>
      </c>
      <c r="AJ86" s="58"/>
      <c r="AK86" s="58"/>
      <c r="AL86" s="58"/>
      <c r="AM86" s="58"/>
      <c r="AN86" s="58"/>
      <c r="AO86" s="58"/>
    </row>
    <row r="87" spans="2:41" ht="65.25" customHeight="1" x14ac:dyDescent="0.25">
      <c r="B87" s="56" t="s">
        <v>327</v>
      </c>
      <c r="C87" s="53"/>
      <c r="D87" s="54" t="s">
        <v>651</v>
      </c>
      <c r="E87" s="54" t="s">
        <v>873</v>
      </c>
      <c r="F87" s="54" t="s">
        <v>963</v>
      </c>
      <c r="G87" s="179" t="s">
        <v>1061</v>
      </c>
      <c r="H87" s="54" t="s">
        <v>823</v>
      </c>
      <c r="I87" s="54" t="s">
        <v>1184</v>
      </c>
      <c r="J87" s="54" t="s">
        <v>773</v>
      </c>
      <c r="K87" s="60" t="s">
        <v>326</v>
      </c>
      <c r="L87" s="60" t="s">
        <v>1264</v>
      </c>
      <c r="M87" s="60" t="s">
        <v>325</v>
      </c>
      <c r="N87" s="165">
        <v>600</v>
      </c>
      <c r="O87" s="167">
        <v>1</v>
      </c>
      <c r="P87" s="188" t="s">
        <v>1246</v>
      </c>
      <c r="Q87" s="61">
        <v>2017</v>
      </c>
      <c r="R87" s="61">
        <v>2018</v>
      </c>
      <c r="S87" s="55"/>
      <c r="T87" s="55"/>
      <c r="U87" s="55"/>
      <c r="V87" s="58">
        <v>150</v>
      </c>
      <c r="W87" s="156">
        <f>(V87*100)/600</f>
        <v>25</v>
      </c>
      <c r="X87" s="58">
        <v>200</v>
      </c>
      <c r="Y87" s="162">
        <f t="shared" si="15"/>
        <v>133.33333333333334</v>
      </c>
      <c r="Z87" s="58">
        <v>150</v>
      </c>
      <c r="AA87" s="162">
        <f>(Z87*100)/600</f>
        <v>25</v>
      </c>
      <c r="AB87" s="58">
        <v>0</v>
      </c>
      <c r="AC87" s="162">
        <f t="shared" si="16"/>
        <v>0</v>
      </c>
      <c r="AD87" s="58">
        <v>150</v>
      </c>
      <c r="AE87" s="162">
        <f>(AD87*100)/600</f>
        <v>25</v>
      </c>
      <c r="AF87" s="58">
        <v>50</v>
      </c>
      <c r="AG87" s="162">
        <f>(AF87*100)/AD87</f>
        <v>33.333333333333336</v>
      </c>
      <c r="AH87" s="58">
        <v>150</v>
      </c>
      <c r="AI87" s="162">
        <f>(AH87*100)/600</f>
        <v>25</v>
      </c>
      <c r="AJ87" s="58"/>
      <c r="AK87" s="58"/>
      <c r="AL87" s="58"/>
      <c r="AM87" s="58"/>
      <c r="AN87" s="58"/>
      <c r="AO87" s="58"/>
    </row>
    <row r="88" spans="2:41" ht="39" customHeight="1" x14ac:dyDescent="0.25">
      <c r="B88" s="56" t="s">
        <v>934</v>
      </c>
      <c r="C88" s="53"/>
      <c r="D88" s="72" t="s">
        <v>612</v>
      </c>
      <c r="E88" s="54"/>
      <c r="F88" s="54"/>
      <c r="G88" s="75"/>
      <c r="H88" s="54"/>
      <c r="I88" s="54"/>
      <c r="J88" s="54"/>
      <c r="K88" s="60"/>
      <c r="L88" s="60"/>
      <c r="M88" s="60"/>
      <c r="N88" s="61"/>
      <c r="O88" s="167"/>
      <c r="P88" s="188"/>
      <c r="Q88" s="60"/>
      <c r="R88" s="61"/>
      <c r="S88" s="123"/>
      <c r="T88" s="123"/>
      <c r="U88" s="123"/>
      <c r="V88" s="58"/>
      <c r="W88" s="156"/>
      <c r="X88" s="58"/>
      <c r="Y88" s="162"/>
      <c r="Z88" s="58"/>
      <c r="AA88" s="162"/>
      <c r="AB88" s="58"/>
      <c r="AC88" s="162"/>
      <c r="AD88" s="58"/>
      <c r="AE88" s="162"/>
      <c r="AF88" s="58"/>
      <c r="AG88" s="58"/>
      <c r="AH88" s="58"/>
      <c r="AI88" s="162"/>
      <c r="AJ88" s="58"/>
      <c r="AK88" s="58"/>
      <c r="AL88" s="58"/>
      <c r="AM88" s="58"/>
      <c r="AN88" s="58"/>
      <c r="AO88" s="58"/>
    </row>
    <row r="89" spans="2:41" ht="60" x14ac:dyDescent="0.25">
      <c r="B89" s="56" t="s">
        <v>327</v>
      </c>
      <c r="C89" s="53"/>
      <c r="D89" s="54" t="s">
        <v>699</v>
      </c>
      <c r="E89" s="54" t="s">
        <v>874</v>
      </c>
      <c r="F89" s="54" t="s">
        <v>962</v>
      </c>
      <c r="G89" s="180" t="s">
        <v>1062</v>
      </c>
      <c r="H89" s="54" t="s">
        <v>823</v>
      </c>
      <c r="I89" s="54" t="s">
        <v>1186</v>
      </c>
      <c r="J89" s="54" t="s">
        <v>773</v>
      </c>
      <c r="K89" s="60" t="s">
        <v>326</v>
      </c>
      <c r="L89" s="60" t="s">
        <v>1264</v>
      </c>
      <c r="M89" s="60" t="s">
        <v>325</v>
      </c>
      <c r="N89" s="61">
        <v>4</v>
      </c>
      <c r="O89" s="167">
        <v>1</v>
      </c>
      <c r="P89" s="188" t="s">
        <v>1240</v>
      </c>
      <c r="Q89" s="188">
        <v>2017</v>
      </c>
      <c r="R89" s="61">
        <v>2018</v>
      </c>
      <c r="S89" s="123"/>
      <c r="T89" s="123"/>
      <c r="U89" s="123"/>
      <c r="V89" s="58">
        <v>1</v>
      </c>
      <c r="W89" s="156">
        <f>(V89*100)/4</f>
        <v>25</v>
      </c>
      <c r="X89" s="58">
        <v>1</v>
      </c>
      <c r="Y89" s="162">
        <f t="shared" si="15"/>
        <v>100</v>
      </c>
      <c r="Z89" s="58">
        <v>1</v>
      </c>
      <c r="AA89" s="162">
        <f>(Z89*100)/4</f>
        <v>25</v>
      </c>
      <c r="AB89" s="58">
        <v>3</v>
      </c>
      <c r="AC89" s="162">
        <f t="shared" si="16"/>
        <v>300</v>
      </c>
      <c r="AD89" s="58">
        <v>1</v>
      </c>
      <c r="AE89" s="162">
        <f>(AD89*100)/4</f>
        <v>25</v>
      </c>
      <c r="AF89" s="58">
        <v>2</v>
      </c>
      <c r="AG89" s="162">
        <f>(AF89*100)/AD89</f>
        <v>200</v>
      </c>
      <c r="AH89" s="58">
        <v>1</v>
      </c>
      <c r="AI89" s="162">
        <f>(AH89*100)/4</f>
        <v>25</v>
      </c>
      <c r="AJ89" s="58"/>
      <c r="AK89" s="58"/>
      <c r="AL89" s="58"/>
      <c r="AM89" s="58"/>
      <c r="AN89" s="58"/>
      <c r="AO89" s="58"/>
    </row>
    <row r="90" spans="2:41" ht="60" customHeight="1" x14ac:dyDescent="0.25">
      <c r="B90" s="56" t="s">
        <v>327</v>
      </c>
      <c r="C90" s="53"/>
      <c r="D90" s="54" t="s">
        <v>652</v>
      </c>
      <c r="E90" s="54" t="s">
        <v>875</v>
      </c>
      <c r="F90" s="54" t="s">
        <v>963</v>
      </c>
      <c r="G90" s="180" t="s">
        <v>1063</v>
      </c>
      <c r="H90" s="54" t="s">
        <v>823</v>
      </c>
      <c r="I90" s="54" t="s">
        <v>1184</v>
      </c>
      <c r="J90" s="54" t="s">
        <v>773</v>
      </c>
      <c r="K90" s="60" t="s">
        <v>326</v>
      </c>
      <c r="L90" s="60" t="s">
        <v>1264</v>
      </c>
      <c r="M90" s="60" t="s">
        <v>325</v>
      </c>
      <c r="N90" s="165">
        <v>18000</v>
      </c>
      <c r="O90" s="167">
        <v>1</v>
      </c>
      <c r="P90" s="188" t="s">
        <v>1245</v>
      </c>
      <c r="Q90" s="188">
        <v>2017</v>
      </c>
      <c r="R90" s="61">
        <v>2018</v>
      </c>
      <c r="S90" s="123"/>
      <c r="T90" s="123"/>
      <c r="U90" s="123"/>
      <c r="V90" s="58">
        <v>4500</v>
      </c>
      <c r="W90" s="156">
        <f>(V90*100)/18000</f>
        <v>25</v>
      </c>
      <c r="X90" s="58">
        <v>6000</v>
      </c>
      <c r="Y90" s="162">
        <f t="shared" si="15"/>
        <v>133.33333333333334</v>
      </c>
      <c r="Z90" s="58">
        <v>4500</v>
      </c>
      <c r="AA90" s="162">
        <f>(Z90*100)/18000</f>
        <v>25</v>
      </c>
      <c r="AB90" s="58">
        <v>0</v>
      </c>
      <c r="AC90" s="162">
        <f t="shared" si="16"/>
        <v>0</v>
      </c>
      <c r="AD90" s="58">
        <v>4500</v>
      </c>
      <c r="AE90" s="162">
        <f>(AD90*100)/18000</f>
        <v>25</v>
      </c>
      <c r="AF90" s="58">
        <v>1500</v>
      </c>
      <c r="AG90" s="162">
        <f>(AF90*100)/AD90</f>
        <v>33.333333333333336</v>
      </c>
      <c r="AH90" s="58">
        <v>4500</v>
      </c>
      <c r="AI90" s="162">
        <f>(AH90*100)/18000</f>
        <v>25</v>
      </c>
      <c r="AJ90" s="58"/>
      <c r="AK90" s="58"/>
      <c r="AL90" s="58"/>
      <c r="AM90" s="58"/>
      <c r="AN90" s="58"/>
      <c r="AO90" s="58"/>
    </row>
    <row r="91" spans="2:41" ht="35.25" customHeight="1" x14ac:dyDescent="0.25">
      <c r="B91" s="56" t="s">
        <v>934</v>
      </c>
      <c r="C91" s="53"/>
      <c r="D91" s="72" t="s">
        <v>660</v>
      </c>
      <c r="E91" s="54"/>
      <c r="F91" s="54"/>
      <c r="G91" s="75"/>
      <c r="H91" s="54"/>
      <c r="I91" s="54"/>
      <c r="J91" s="54"/>
      <c r="K91" s="60"/>
      <c r="L91" s="60"/>
      <c r="M91" s="60"/>
      <c r="N91" s="61"/>
      <c r="O91" s="167"/>
      <c r="P91" s="188"/>
      <c r="Q91" s="188"/>
      <c r="R91" s="61"/>
      <c r="S91" s="123"/>
      <c r="T91" s="123"/>
      <c r="U91" s="123"/>
      <c r="V91" s="58"/>
      <c r="W91" s="156"/>
      <c r="X91" s="58"/>
      <c r="Y91" s="162"/>
      <c r="Z91" s="58"/>
      <c r="AA91" s="162"/>
      <c r="AB91" s="58"/>
      <c r="AC91" s="162"/>
      <c r="AD91" s="58"/>
      <c r="AE91" s="162"/>
      <c r="AF91" s="58"/>
      <c r="AG91" s="58"/>
      <c r="AH91" s="58"/>
      <c r="AI91" s="162"/>
      <c r="AJ91" s="58"/>
      <c r="AK91" s="58"/>
      <c r="AL91" s="58"/>
      <c r="AM91" s="58"/>
      <c r="AN91" s="58"/>
      <c r="AO91" s="58"/>
    </row>
    <row r="92" spans="2:41" ht="62.25" customHeight="1" x14ac:dyDescent="0.25">
      <c r="B92" s="56" t="s">
        <v>327</v>
      </c>
      <c r="C92" s="53"/>
      <c r="D92" s="54" t="s">
        <v>661</v>
      </c>
      <c r="E92" s="54" t="s">
        <v>876</v>
      </c>
      <c r="F92" s="54" t="s">
        <v>964</v>
      </c>
      <c r="G92" s="180" t="s">
        <v>1064</v>
      </c>
      <c r="H92" s="54" t="s">
        <v>823</v>
      </c>
      <c r="I92" s="54" t="s">
        <v>1187</v>
      </c>
      <c r="J92" s="54" t="s">
        <v>773</v>
      </c>
      <c r="K92" s="60" t="s">
        <v>326</v>
      </c>
      <c r="L92" s="60" t="s">
        <v>1264</v>
      </c>
      <c r="M92" s="60" t="s">
        <v>325</v>
      </c>
      <c r="N92" s="61">
        <v>2</v>
      </c>
      <c r="O92" s="167">
        <v>1</v>
      </c>
      <c r="P92" s="188" t="s">
        <v>1240</v>
      </c>
      <c r="Q92" s="188">
        <v>2017</v>
      </c>
      <c r="R92" s="61">
        <v>2018</v>
      </c>
      <c r="S92" s="123"/>
      <c r="T92" s="123"/>
      <c r="U92" s="123"/>
      <c r="V92" s="58">
        <v>0</v>
      </c>
      <c r="W92" s="156">
        <f>(V92*100)/2</f>
        <v>0</v>
      </c>
      <c r="X92" s="58">
        <v>0</v>
      </c>
      <c r="Y92" s="162" t="e">
        <f t="shared" si="15"/>
        <v>#DIV/0!</v>
      </c>
      <c r="Z92" s="58">
        <v>1</v>
      </c>
      <c r="AA92" s="162">
        <f>(Z92*100)/2</f>
        <v>50</v>
      </c>
      <c r="AB92" s="58">
        <v>0</v>
      </c>
      <c r="AC92" s="162">
        <f t="shared" si="16"/>
        <v>0</v>
      </c>
      <c r="AD92" s="58">
        <v>0</v>
      </c>
      <c r="AE92" s="162">
        <f>(AD92*100)/2</f>
        <v>0</v>
      </c>
      <c r="AF92" s="58">
        <v>0</v>
      </c>
      <c r="AG92" s="162">
        <v>0</v>
      </c>
      <c r="AH92" s="58">
        <v>1</v>
      </c>
      <c r="AI92" s="162">
        <f>(AH92*100)/2</f>
        <v>50</v>
      </c>
      <c r="AJ92" s="58"/>
      <c r="AK92" s="58"/>
      <c r="AL92" s="58"/>
      <c r="AM92" s="58"/>
      <c r="AN92" s="58"/>
      <c r="AO92" s="58"/>
    </row>
    <row r="93" spans="2:41" ht="60" x14ac:dyDescent="0.25">
      <c r="B93" s="56" t="s">
        <v>327</v>
      </c>
      <c r="C93" s="53"/>
      <c r="D93" s="54" t="s">
        <v>662</v>
      </c>
      <c r="E93" s="54" t="s">
        <v>872</v>
      </c>
      <c r="F93" s="54" t="s">
        <v>959</v>
      </c>
      <c r="G93" s="180" t="s">
        <v>1065</v>
      </c>
      <c r="H93" s="54" t="s">
        <v>823</v>
      </c>
      <c r="I93" s="54" t="s">
        <v>1185</v>
      </c>
      <c r="J93" s="54" t="s">
        <v>773</v>
      </c>
      <c r="K93" s="60" t="s">
        <v>326</v>
      </c>
      <c r="L93" s="60" t="s">
        <v>1264</v>
      </c>
      <c r="M93" s="60" t="s">
        <v>325</v>
      </c>
      <c r="N93" s="61">
        <v>8</v>
      </c>
      <c r="O93" s="167">
        <v>1</v>
      </c>
      <c r="P93" s="188" t="s">
        <v>1240</v>
      </c>
      <c r="Q93" s="188">
        <v>2017</v>
      </c>
      <c r="R93" s="61">
        <v>2018</v>
      </c>
      <c r="S93" s="123"/>
      <c r="T93" s="123"/>
      <c r="U93" s="123"/>
      <c r="V93" s="58">
        <v>2</v>
      </c>
      <c r="W93" s="156">
        <f>(V93*100)/8</f>
        <v>25</v>
      </c>
      <c r="X93" s="58">
        <v>0</v>
      </c>
      <c r="Y93" s="162">
        <f t="shared" si="15"/>
        <v>0</v>
      </c>
      <c r="Z93" s="58">
        <v>2</v>
      </c>
      <c r="AA93" s="162">
        <f>(Z93*100)/8</f>
        <v>25</v>
      </c>
      <c r="AB93" s="58">
        <v>0</v>
      </c>
      <c r="AC93" s="162">
        <f t="shared" si="16"/>
        <v>0</v>
      </c>
      <c r="AD93" s="58">
        <v>2</v>
      </c>
      <c r="AE93" s="162">
        <f>(AD93*100)/8</f>
        <v>25</v>
      </c>
      <c r="AF93" s="58">
        <v>2</v>
      </c>
      <c r="AG93" s="162">
        <f>(AF93*100)/AD93</f>
        <v>100</v>
      </c>
      <c r="AH93" s="58">
        <v>2</v>
      </c>
      <c r="AI93" s="162">
        <f>(AH93*100)/8</f>
        <v>25</v>
      </c>
      <c r="AJ93" s="58"/>
      <c r="AK93" s="58"/>
      <c r="AL93" s="58"/>
      <c r="AM93" s="58"/>
      <c r="AN93" s="58"/>
      <c r="AO93" s="58"/>
    </row>
    <row r="94" spans="2:41" ht="36" customHeight="1" x14ac:dyDescent="0.25">
      <c r="B94" s="56" t="s">
        <v>934</v>
      </c>
      <c r="C94" s="53"/>
      <c r="D94" s="72" t="s">
        <v>653</v>
      </c>
      <c r="E94" s="54"/>
      <c r="F94" s="54"/>
      <c r="G94" s="75"/>
      <c r="H94" s="54"/>
      <c r="I94" s="54"/>
      <c r="J94" s="54"/>
      <c r="K94" s="60"/>
      <c r="L94" s="60"/>
      <c r="M94" s="60"/>
      <c r="N94" s="61"/>
      <c r="O94" s="167"/>
      <c r="P94" s="188"/>
      <c r="Q94" s="188"/>
      <c r="R94" s="61"/>
      <c r="S94" s="123"/>
      <c r="T94" s="123"/>
      <c r="U94" s="123"/>
      <c r="V94" s="58"/>
      <c r="W94" s="156"/>
      <c r="X94" s="58"/>
      <c r="Y94" s="162"/>
      <c r="Z94" s="58"/>
      <c r="AA94" s="162"/>
      <c r="AB94" s="58"/>
      <c r="AC94" s="162"/>
      <c r="AD94" s="58"/>
      <c r="AE94" s="162"/>
      <c r="AF94" s="58"/>
      <c r="AG94" s="58"/>
      <c r="AH94" s="58"/>
      <c r="AI94" s="162"/>
      <c r="AJ94" s="58"/>
      <c r="AK94" s="58"/>
      <c r="AL94" s="58"/>
      <c r="AM94" s="58"/>
      <c r="AN94" s="58"/>
      <c r="AO94" s="58"/>
    </row>
    <row r="95" spans="2:41" ht="62.25" customHeight="1" x14ac:dyDescent="0.25">
      <c r="B95" s="56" t="s">
        <v>327</v>
      </c>
      <c r="C95" s="53"/>
      <c r="D95" s="54" t="s">
        <v>654</v>
      </c>
      <c r="E95" s="54" t="s">
        <v>878</v>
      </c>
      <c r="F95" s="54" t="s">
        <v>965</v>
      </c>
      <c r="G95" s="180" t="s">
        <v>1066</v>
      </c>
      <c r="H95" s="54" t="s">
        <v>823</v>
      </c>
      <c r="I95" s="54" t="s">
        <v>1188</v>
      </c>
      <c r="J95" s="54" t="s">
        <v>773</v>
      </c>
      <c r="K95" s="60" t="s">
        <v>326</v>
      </c>
      <c r="L95" s="60" t="s">
        <v>1264</v>
      </c>
      <c r="M95" s="60" t="s">
        <v>325</v>
      </c>
      <c r="N95" s="61">
        <v>800</v>
      </c>
      <c r="O95" s="167">
        <v>1</v>
      </c>
      <c r="P95" s="188" t="s">
        <v>1240</v>
      </c>
      <c r="Q95" s="188">
        <v>2017</v>
      </c>
      <c r="R95" s="61">
        <v>2018</v>
      </c>
      <c r="S95" s="123"/>
      <c r="T95" s="123"/>
      <c r="U95" s="123"/>
      <c r="V95" s="58">
        <v>200</v>
      </c>
      <c r="W95" s="156">
        <f>(V95*100)/800</f>
        <v>25</v>
      </c>
      <c r="X95" s="58">
        <v>208</v>
      </c>
      <c r="Y95" s="162">
        <f>(X95*100)/V95</f>
        <v>104</v>
      </c>
      <c r="Z95" s="58">
        <v>200</v>
      </c>
      <c r="AA95" s="162">
        <f>(Z95*100)/800</f>
        <v>25</v>
      </c>
      <c r="AB95" s="58">
        <v>135</v>
      </c>
      <c r="AC95" s="162">
        <f t="shared" si="16"/>
        <v>67.5</v>
      </c>
      <c r="AD95" s="58">
        <v>200</v>
      </c>
      <c r="AE95" s="162">
        <f>(AD95*100)/800</f>
        <v>25</v>
      </c>
      <c r="AF95" s="58">
        <v>154</v>
      </c>
      <c r="AG95" s="162">
        <f>(AF95*100)/AD95</f>
        <v>77</v>
      </c>
      <c r="AH95" s="58">
        <v>200</v>
      </c>
      <c r="AI95" s="162">
        <f>(AH95*100)/800</f>
        <v>25</v>
      </c>
      <c r="AJ95" s="58"/>
      <c r="AK95" s="58"/>
      <c r="AL95" s="58"/>
      <c r="AM95" s="58"/>
      <c r="AN95" s="58"/>
      <c r="AO95" s="58"/>
    </row>
    <row r="96" spans="2:41" ht="65.25" customHeight="1" x14ac:dyDescent="0.25">
      <c r="B96" s="56" t="s">
        <v>327</v>
      </c>
      <c r="C96" s="53"/>
      <c r="D96" s="54" t="s">
        <v>655</v>
      </c>
      <c r="E96" s="54" t="s">
        <v>877</v>
      </c>
      <c r="F96" s="54" t="s">
        <v>948</v>
      </c>
      <c r="G96" s="180" t="s">
        <v>1067</v>
      </c>
      <c r="H96" s="54" t="s">
        <v>823</v>
      </c>
      <c r="I96" s="54" t="s">
        <v>1188</v>
      </c>
      <c r="J96" s="54" t="s">
        <v>773</v>
      </c>
      <c r="K96" s="60" t="s">
        <v>326</v>
      </c>
      <c r="L96" s="60" t="s">
        <v>1264</v>
      </c>
      <c r="M96" s="60" t="s">
        <v>1141</v>
      </c>
      <c r="N96" s="61">
        <v>20</v>
      </c>
      <c r="O96" s="167">
        <v>1</v>
      </c>
      <c r="P96" s="188" t="s">
        <v>1240</v>
      </c>
      <c r="Q96" s="188">
        <v>2017</v>
      </c>
      <c r="R96" s="61">
        <v>2018</v>
      </c>
      <c r="S96" s="123"/>
      <c r="T96" s="123"/>
      <c r="U96" s="123"/>
      <c r="V96" s="58">
        <v>5</v>
      </c>
      <c r="W96" s="156">
        <f>(V96*100)/20</f>
        <v>25</v>
      </c>
      <c r="X96" s="58">
        <v>3</v>
      </c>
      <c r="Y96" s="162">
        <f t="shared" ref="Y96:Y98" si="17">(X96*100)/V96</f>
        <v>60</v>
      </c>
      <c r="Z96" s="58">
        <v>5</v>
      </c>
      <c r="AA96" s="162">
        <f>(Z96*100)/20</f>
        <v>25</v>
      </c>
      <c r="AB96" s="58">
        <v>1</v>
      </c>
      <c r="AC96" s="162">
        <f t="shared" si="16"/>
        <v>20</v>
      </c>
      <c r="AD96" s="58">
        <v>5</v>
      </c>
      <c r="AE96" s="162">
        <f>(AD96*100)/20</f>
        <v>25</v>
      </c>
      <c r="AF96" s="58">
        <v>45</v>
      </c>
      <c r="AG96" s="162">
        <f t="shared" ref="AG96:AG97" si="18">(AF96*100)/AD96</f>
        <v>900</v>
      </c>
      <c r="AH96" s="58">
        <v>5</v>
      </c>
      <c r="AI96" s="162">
        <f>(AH96*100)/20</f>
        <v>25</v>
      </c>
      <c r="AJ96" s="58"/>
      <c r="AK96" s="58"/>
      <c r="AL96" s="58"/>
      <c r="AM96" s="58"/>
      <c r="AN96" s="58"/>
      <c r="AO96" s="58"/>
    </row>
    <row r="97" spans="2:41" ht="67.5" customHeight="1" x14ac:dyDescent="0.25">
      <c r="B97" s="56" t="s">
        <v>327</v>
      </c>
      <c r="C97" s="53"/>
      <c r="D97" s="54" t="s">
        <v>656</v>
      </c>
      <c r="E97" s="54" t="s">
        <v>877</v>
      </c>
      <c r="F97" s="54" t="s">
        <v>966</v>
      </c>
      <c r="G97" s="181" t="s">
        <v>1068</v>
      </c>
      <c r="H97" s="54" t="s">
        <v>823</v>
      </c>
      <c r="I97" s="54" t="s">
        <v>1188</v>
      </c>
      <c r="J97" s="54" t="s">
        <v>773</v>
      </c>
      <c r="K97" s="60" t="s">
        <v>326</v>
      </c>
      <c r="L97" s="60" t="s">
        <v>1264</v>
      </c>
      <c r="M97" s="60" t="s">
        <v>1141</v>
      </c>
      <c r="N97" s="61">
        <v>1200</v>
      </c>
      <c r="O97" s="167">
        <v>1</v>
      </c>
      <c r="P97" s="188" t="s">
        <v>1240</v>
      </c>
      <c r="Q97" s="188">
        <v>2017</v>
      </c>
      <c r="R97" s="61">
        <v>2018</v>
      </c>
      <c r="S97" s="123"/>
      <c r="T97" s="123"/>
      <c r="U97" s="123"/>
      <c r="V97" s="58">
        <v>300</v>
      </c>
      <c r="W97" s="156">
        <f>(V97*100)/1200</f>
        <v>25</v>
      </c>
      <c r="X97" s="58">
        <v>305</v>
      </c>
      <c r="Y97" s="162">
        <f t="shared" si="17"/>
        <v>101.66666666666667</v>
      </c>
      <c r="Z97" s="58">
        <v>300</v>
      </c>
      <c r="AA97" s="162">
        <f>(Z97*100)/1200</f>
        <v>25</v>
      </c>
      <c r="AB97" s="58">
        <v>22</v>
      </c>
      <c r="AC97" s="162">
        <f t="shared" si="16"/>
        <v>7.333333333333333</v>
      </c>
      <c r="AD97" s="58">
        <v>300</v>
      </c>
      <c r="AE97" s="162">
        <f>(AD97*100)/1200</f>
        <v>25</v>
      </c>
      <c r="AF97" s="58">
        <v>26</v>
      </c>
      <c r="AG97" s="162">
        <f t="shared" si="18"/>
        <v>8.6666666666666661</v>
      </c>
      <c r="AH97" s="58">
        <v>300</v>
      </c>
      <c r="AI97" s="162">
        <f>(AH97*100)/1200</f>
        <v>25</v>
      </c>
      <c r="AJ97" s="58"/>
      <c r="AK97" s="58"/>
      <c r="AL97" s="58"/>
      <c r="AM97" s="58"/>
      <c r="AN97" s="58"/>
      <c r="AO97" s="58"/>
    </row>
    <row r="98" spans="2:41" ht="45" x14ac:dyDescent="0.25">
      <c r="B98" s="56" t="s">
        <v>327</v>
      </c>
      <c r="C98" s="53"/>
      <c r="D98" s="54" t="s">
        <v>657</v>
      </c>
      <c r="E98" s="54" t="s">
        <v>879</v>
      </c>
      <c r="F98" s="54" t="s">
        <v>967</v>
      </c>
      <c r="G98" s="180" t="s">
        <v>1069</v>
      </c>
      <c r="H98" s="54" t="s">
        <v>823</v>
      </c>
      <c r="I98" s="54" t="s">
        <v>1189</v>
      </c>
      <c r="J98" s="54" t="s">
        <v>773</v>
      </c>
      <c r="K98" s="60" t="s">
        <v>326</v>
      </c>
      <c r="L98" s="60" t="s">
        <v>1264</v>
      </c>
      <c r="M98" s="60" t="s">
        <v>325</v>
      </c>
      <c r="N98" s="61">
        <v>1</v>
      </c>
      <c r="O98" s="167">
        <v>1</v>
      </c>
      <c r="P98" s="188" t="s">
        <v>1240</v>
      </c>
      <c r="Q98" s="188">
        <v>2017</v>
      </c>
      <c r="R98" s="61">
        <v>2018</v>
      </c>
      <c r="S98" s="123"/>
      <c r="T98" s="123"/>
      <c r="U98" s="123"/>
      <c r="V98" s="58">
        <v>0</v>
      </c>
      <c r="W98" s="156">
        <f>(V98*100)/1</f>
        <v>0</v>
      </c>
      <c r="X98" s="58">
        <v>0</v>
      </c>
      <c r="Y98" s="162" t="e">
        <f t="shared" si="17"/>
        <v>#DIV/0!</v>
      </c>
      <c r="Z98" s="58">
        <v>0</v>
      </c>
      <c r="AA98" s="162">
        <f>(Z98*100)/1</f>
        <v>0</v>
      </c>
      <c r="AB98" s="58">
        <v>0</v>
      </c>
      <c r="AC98" s="162" t="e">
        <f t="shared" si="16"/>
        <v>#DIV/0!</v>
      </c>
      <c r="AD98" s="58">
        <v>0</v>
      </c>
      <c r="AE98" s="162">
        <f>(AD98*100)/1</f>
        <v>0</v>
      </c>
      <c r="AF98" s="58">
        <v>0</v>
      </c>
      <c r="AG98" s="162">
        <v>0</v>
      </c>
      <c r="AH98" s="58">
        <v>1</v>
      </c>
      <c r="AI98" s="162">
        <f>(AH98*100)/1</f>
        <v>100</v>
      </c>
      <c r="AJ98" s="58"/>
      <c r="AK98" s="58"/>
      <c r="AL98" s="58"/>
      <c r="AM98" s="58"/>
      <c r="AN98" s="58"/>
      <c r="AO98" s="58"/>
    </row>
    <row r="99" spans="2:41" ht="35.25" customHeight="1" x14ac:dyDescent="0.25">
      <c r="B99" s="56" t="s">
        <v>934</v>
      </c>
      <c r="C99" s="53"/>
      <c r="D99" s="72" t="s">
        <v>658</v>
      </c>
      <c r="E99" s="54"/>
      <c r="F99" s="54"/>
      <c r="G99" s="75"/>
      <c r="H99" s="54"/>
      <c r="I99" s="54"/>
      <c r="J99" s="54"/>
      <c r="K99" s="60"/>
      <c r="L99" s="60"/>
      <c r="M99" s="60"/>
      <c r="N99" s="61"/>
      <c r="O99" s="167"/>
      <c r="P99" s="188"/>
      <c r="Q99" s="188"/>
      <c r="R99" s="61"/>
      <c r="S99" s="123"/>
      <c r="T99" s="123"/>
      <c r="U99" s="123"/>
      <c r="V99" s="58"/>
      <c r="W99" s="156"/>
      <c r="X99" s="58"/>
      <c r="Y99" s="162"/>
      <c r="Z99" s="58"/>
      <c r="AA99" s="162"/>
      <c r="AB99" s="58"/>
      <c r="AC99" s="162"/>
      <c r="AD99" s="58"/>
      <c r="AE99" s="162"/>
      <c r="AF99" s="58"/>
      <c r="AG99" s="58"/>
      <c r="AH99" s="58"/>
      <c r="AI99" s="162"/>
      <c r="AJ99" s="58"/>
      <c r="AK99" s="58"/>
      <c r="AL99" s="58"/>
      <c r="AM99" s="58"/>
      <c r="AN99" s="58"/>
      <c r="AO99" s="58"/>
    </row>
    <row r="100" spans="2:41" ht="68.25" customHeight="1" x14ac:dyDescent="0.25">
      <c r="B100" s="56" t="s">
        <v>327</v>
      </c>
      <c r="C100" s="53"/>
      <c r="D100" s="54" t="s">
        <v>659</v>
      </c>
      <c r="E100" s="54" t="s">
        <v>880</v>
      </c>
      <c r="F100" s="54" t="s">
        <v>968</v>
      </c>
      <c r="G100" s="180" t="s">
        <v>1070</v>
      </c>
      <c r="H100" s="54" t="s">
        <v>823</v>
      </c>
      <c r="I100" s="54" t="s">
        <v>1188</v>
      </c>
      <c r="J100" s="54" t="s">
        <v>773</v>
      </c>
      <c r="K100" s="60" t="s">
        <v>326</v>
      </c>
      <c r="L100" s="60" t="s">
        <v>1264</v>
      </c>
      <c r="M100" s="60" t="s">
        <v>325</v>
      </c>
      <c r="N100" s="166">
        <v>7700</v>
      </c>
      <c r="O100" s="167">
        <v>1</v>
      </c>
      <c r="P100" s="188" t="s">
        <v>1247</v>
      </c>
      <c r="Q100" s="188">
        <v>2017</v>
      </c>
      <c r="R100" s="61">
        <v>2018</v>
      </c>
      <c r="S100" s="123"/>
      <c r="T100" s="123"/>
      <c r="U100" s="123"/>
      <c r="V100" s="58">
        <v>1925</v>
      </c>
      <c r="W100" s="156">
        <f>(V100*100)/7700</f>
        <v>25</v>
      </c>
      <c r="X100" s="58">
        <v>2144</v>
      </c>
      <c r="Y100" s="162">
        <f>(X100*100)/V100</f>
        <v>111.37662337662337</v>
      </c>
      <c r="Z100" s="58">
        <v>1925</v>
      </c>
      <c r="AA100" s="162">
        <f>(Z100*100)/7700</f>
        <v>25</v>
      </c>
      <c r="AB100" s="58">
        <v>2619</v>
      </c>
      <c r="AC100" s="162">
        <f t="shared" si="16"/>
        <v>136.05194805194805</v>
      </c>
      <c r="AD100" s="58">
        <v>1925</v>
      </c>
      <c r="AE100" s="162">
        <f>(AD100*100)/7700</f>
        <v>25</v>
      </c>
      <c r="AF100" s="58">
        <v>3300</v>
      </c>
      <c r="AG100" s="162">
        <f>(AF100*100)/AD100</f>
        <v>171.42857142857142</v>
      </c>
      <c r="AH100" s="58">
        <v>1925</v>
      </c>
      <c r="AI100" s="162">
        <f>(AH100*100)/7700</f>
        <v>25</v>
      </c>
      <c r="AJ100" s="58"/>
      <c r="AK100" s="58"/>
      <c r="AL100" s="58"/>
      <c r="AM100" s="58"/>
      <c r="AN100" s="58"/>
      <c r="AO100" s="58"/>
    </row>
    <row r="101" spans="2:41" ht="30" x14ac:dyDescent="0.25">
      <c r="B101" s="58"/>
      <c r="C101" s="76"/>
      <c r="D101" s="62" t="s">
        <v>342</v>
      </c>
      <c r="E101" s="58"/>
      <c r="F101" s="58"/>
      <c r="G101" s="58"/>
      <c r="H101" s="54"/>
      <c r="I101" s="58"/>
      <c r="J101" s="54"/>
      <c r="K101" s="58"/>
      <c r="L101" s="58"/>
      <c r="M101" s="58"/>
      <c r="N101" s="150"/>
      <c r="O101" s="171"/>
      <c r="P101" s="193"/>
      <c r="Q101" s="58"/>
      <c r="R101" s="150"/>
      <c r="V101" s="58"/>
      <c r="W101" s="156"/>
      <c r="X101" s="58"/>
      <c r="Y101" s="162"/>
      <c r="Z101" s="58"/>
      <c r="AA101" s="162"/>
      <c r="AB101" s="58"/>
      <c r="AC101" s="162"/>
      <c r="AD101" s="58"/>
      <c r="AE101" s="162"/>
      <c r="AF101" s="58"/>
      <c r="AG101" s="58"/>
      <c r="AH101" s="58"/>
      <c r="AI101" s="162"/>
      <c r="AJ101" s="58"/>
      <c r="AK101" s="58"/>
      <c r="AL101" s="58"/>
      <c r="AM101" s="58"/>
      <c r="AN101" s="58"/>
      <c r="AO101" s="58"/>
    </row>
    <row r="102" spans="2:41" ht="35.25" customHeight="1" x14ac:dyDescent="0.25">
      <c r="B102" s="58"/>
      <c r="C102" s="76"/>
      <c r="D102" s="57" t="s">
        <v>331</v>
      </c>
      <c r="E102" s="58"/>
      <c r="F102" s="58"/>
      <c r="G102" s="58"/>
      <c r="H102" s="54"/>
      <c r="I102" s="58"/>
      <c r="J102" s="54"/>
      <c r="K102" s="58"/>
      <c r="L102" s="58"/>
      <c r="M102" s="58"/>
      <c r="N102" s="150"/>
      <c r="O102" s="171"/>
      <c r="P102" s="193"/>
      <c r="Q102" s="58"/>
      <c r="R102" s="150"/>
      <c r="V102" s="58"/>
      <c r="W102" s="156"/>
      <c r="X102" s="58"/>
      <c r="Y102" s="162"/>
      <c r="Z102" s="58"/>
      <c r="AA102" s="162"/>
      <c r="AB102" s="58"/>
      <c r="AC102" s="162"/>
      <c r="AD102" s="58"/>
      <c r="AE102" s="162"/>
      <c r="AF102" s="58"/>
      <c r="AG102" s="58"/>
      <c r="AH102" s="58"/>
      <c r="AI102" s="162"/>
      <c r="AJ102" s="58"/>
      <c r="AK102" s="58"/>
      <c r="AL102" s="58"/>
      <c r="AM102" s="58"/>
      <c r="AN102" s="58"/>
      <c r="AO102" s="58"/>
    </row>
    <row r="103" spans="2:41" ht="36" customHeight="1" x14ac:dyDescent="0.25">
      <c r="B103" s="176" t="s">
        <v>935</v>
      </c>
      <c r="C103" s="76"/>
      <c r="D103" s="77" t="s">
        <v>613</v>
      </c>
      <c r="E103" s="58"/>
      <c r="F103" s="58"/>
      <c r="G103" s="58"/>
      <c r="H103" s="54"/>
      <c r="I103" s="58"/>
      <c r="J103" s="54"/>
      <c r="K103" s="58"/>
      <c r="L103" s="58"/>
      <c r="M103" s="58"/>
      <c r="N103" s="150"/>
      <c r="O103" s="171"/>
      <c r="P103" s="193"/>
      <c r="Q103" s="58"/>
      <c r="R103" s="150"/>
      <c r="V103" s="58"/>
      <c r="W103" s="156"/>
      <c r="X103" s="58"/>
      <c r="Y103" s="162"/>
      <c r="Z103" s="58"/>
      <c r="AA103" s="162"/>
      <c r="AB103" s="58"/>
      <c r="AC103" s="162"/>
      <c r="AD103" s="58"/>
      <c r="AE103" s="162"/>
      <c r="AF103" s="58"/>
      <c r="AG103" s="58"/>
      <c r="AH103" s="58"/>
      <c r="AI103" s="162"/>
      <c r="AJ103" s="58"/>
      <c r="AK103" s="58"/>
      <c r="AL103" s="58"/>
      <c r="AM103" s="58"/>
      <c r="AN103" s="58"/>
      <c r="AO103" s="58"/>
    </row>
    <row r="104" spans="2:41" ht="64.5" customHeight="1" x14ac:dyDescent="0.25">
      <c r="B104" s="176" t="s">
        <v>327</v>
      </c>
      <c r="C104" s="76"/>
      <c r="D104" s="57" t="s">
        <v>627</v>
      </c>
      <c r="E104" s="74" t="s">
        <v>969</v>
      </c>
      <c r="F104" s="74" t="s">
        <v>970</v>
      </c>
      <c r="G104" s="182" t="s">
        <v>1071</v>
      </c>
      <c r="H104" s="54" t="s">
        <v>823</v>
      </c>
      <c r="I104" s="74" t="s">
        <v>1190</v>
      </c>
      <c r="J104" s="54" t="s">
        <v>773</v>
      </c>
      <c r="K104" s="58" t="s">
        <v>326</v>
      </c>
      <c r="L104" s="60" t="s">
        <v>1264</v>
      </c>
      <c r="M104" s="58" t="s">
        <v>1141</v>
      </c>
      <c r="N104" s="150">
        <v>3000</v>
      </c>
      <c r="O104" s="171">
        <v>1</v>
      </c>
      <c r="P104" s="193" t="s">
        <v>1248</v>
      </c>
      <c r="Q104" s="58">
        <v>2017</v>
      </c>
      <c r="R104" s="150">
        <v>2018</v>
      </c>
      <c r="V104" s="58">
        <v>750</v>
      </c>
      <c r="W104" s="156">
        <f>(V104*100)/3000</f>
        <v>25</v>
      </c>
      <c r="X104" s="58">
        <v>805</v>
      </c>
      <c r="Y104" s="162">
        <f t="shared" ref="Y104:Y107" si="19">(X104*100)/V104</f>
        <v>107.33333333333333</v>
      </c>
      <c r="Z104" s="58">
        <v>750</v>
      </c>
      <c r="AA104" s="162">
        <f>(Z104*100)/3000</f>
        <v>25</v>
      </c>
      <c r="AB104" s="58">
        <v>700</v>
      </c>
      <c r="AC104" s="162">
        <f t="shared" si="16"/>
        <v>93.333333333333329</v>
      </c>
      <c r="AD104" s="58">
        <v>750</v>
      </c>
      <c r="AE104" s="162">
        <f>(AD104*100)/3000</f>
        <v>25</v>
      </c>
      <c r="AF104" s="58">
        <v>874</v>
      </c>
      <c r="AG104" s="162">
        <f>(AF104*100)/AD104</f>
        <v>116.53333333333333</v>
      </c>
      <c r="AH104" s="58">
        <v>750</v>
      </c>
      <c r="AI104" s="162">
        <f>(AH104*100)/3000</f>
        <v>25</v>
      </c>
      <c r="AJ104" s="58"/>
      <c r="AK104" s="58"/>
      <c r="AL104" s="58"/>
      <c r="AM104" s="58"/>
      <c r="AN104" s="58"/>
      <c r="AO104" s="58"/>
    </row>
    <row r="105" spans="2:41" ht="62.25" customHeight="1" x14ac:dyDescent="0.25">
      <c r="B105" s="176" t="s">
        <v>327</v>
      </c>
      <c r="C105" s="76"/>
      <c r="D105" s="58" t="s">
        <v>628</v>
      </c>
      <c r="E105" s="74" t="s">
        <v>883</v>
      </c>
      <c r="F105" s="74" t="s">
        <v>971</v>
      </c>
      <c r="G105" s="74" t="s">
        <v>1072</v>
      </c>
      <c r="H105" s="54" t="s">
        <v>823</v>
      </c>
      <c r="I105" s="74" t="s">
        <v>1190</v>
      </c>
      <c r="J105" s="54" t="s">
        <v>773</v>
      </c>
      <c r="K105" s="58" t="s">
        <v>326</v>
      </c>
      <c r="L105" s="60" t="s">
        <v>1264</v>
      </c>
      <c r="M105" s="58" t="s">
        <v>1141</v>
      </c>
      <c r="N105" s="150">
        <v>6000</v>
      </c>
      <c r="O105" s="171">
        <v>1</v>
      </c>
      <c r="P105" s="193" t="s">
        <v>1240</v>
      </c>
      <c r="Q105" s="58">
        <v>2017</v>
      </c>
      <c r="R105" s="150">
        <v>2018</v>
      </c>
      <c r="V105" s="58">
        <v>1500</v>
      </c>
      <c r="W105" s="156">
        <f>(V105*100)/6000</f>
        <v>25</v>
      </c>
      <c r="X105" s="58">
        <v>1650</v>
      </c>
      <c r="Y105" s="162">
        <f t="shared" si="19"/>
        <v>110</v>
      </c>
      <c r="Z105" s="58">
        <v>1500</v>
      </c>
      <c r="AA105" s="162">
        <f>(Z105*100)/6000</f>
        <v>25</v>
      </c>
      <c r="AB105" s="58">
        <v>1288</v>
      </c>
      <c r="AC105" s="162">
        <f t="shared" si="16"/>
        <v>85.86666666666666</v>
      </c>
      <c r="AD105" s="58">
        <v>1500</v>
      </c>
      <c r="AE105" s="162">
        <f>(AD105*100)/6000</f>
        <v>25</v>
      </c>
      <c r="AF105" s="58">
        <v>1565</v>
      </c>
      <c r="AG105" s="162">
        <f t="shared" ref="AG105:AG107" si="20">(AF105*100)/AD105</f>
        <v>104.33333333333333</v>
      </c>
      <c r="AH105" s="58">
        <v>1500</v>
      </c>
      <c r="AI105" s="162">
        <f>(AH105*100)/6000</f>
        <v>25</v>
      </c>
      <c r="AJ105" s="58"/>
      <c r="AK105" s="58"/>
      <c r="AL105" s="58"/>
      <c r="AM105" s="58"/>
      <c r="AN105" s="58"/>
      <c r="AO105" s="58"/>
    </row>
    <row r="106" spans="2:41" ht="60" x14ac:dyDescent="0.25">
      <c r="B106" s="176" t="s">
        <v>327</v>
      </c>
      <c r="C106" s="76"/>
      <c r="D106" s="74" t="s">
        <v>640</v>
      </c>
      <c r="E106" s="74" t="s">
        <v>884</v>
      </c>
      <c r="F106" s="74" t="s">
        <v>972</v>
      </c>
      <c r="G106" s="183" t="s">
        <v>1073</v>
      </c>
      <c r="H106" s="54" t="s">
        <v>823</v>
      </c>
      <c r="I106" s="74" t="s">
        <v>1190</v>
      </c>
      <c r="J106" s="54" t="s">
        <v>773</v>
      </c>
      <c r="K106" s="58" t="s">
        <v>326</v>
      </c>
      <c r="L106" s="60" t="s">
        <v>1264</v>
      </c>
      <c r="M106" s="58" t="s">
        <v>1141</v>
      </c>
      <c r="N106" s="150">
        <v>150</v>
      </c>
      <c r="O106" s="171">
        <v>1</v>
      </c>
      <c r="P106" s="193" t="s">
        <v>1240</v>
      </c>
      <c r="Q106" s="58">
        <v>2017</v>
      </c>
      <c r="R106" s="150">
        <v>2018</v>
      </c>
      <c r="V106" s="58">
        <v>38</v>
      </c>
      <c r="W106" s="156">
        <f>(V106*100)/150</f>
        <v>25.333333333333332</v>
      </c>
      <c r="X106" s="58">
        <v>74</v>
      </c>
      <c r="Y106" s="162">
        <f t="shared" si="19"/>
        <v>194.73684210526315</v>
      </c>
      <c r="Z106" s="58">
        <v>37</v>
      </c>
      <c r="AA106" s="162">
        <f>(Z106*100)/150</f>
        <v>24.666666666666668</v>
      </c>
      <c r="AB106" s="58">
        <v>44</v>
      </c>
      <c r="AC106" s="162">
        <f t="shared" si="16"/>
        <v>118.91891891891892</v>
      </c>
      <c r="AD106" s="58">
        <v>38</v>
      </c>
      <c r="AE106" s="162">
        <f>(AD106*100)/150</f>
        <v>25.333333333333332</v>
      </c>
      <c r="AF106" s="58">
        <v>92</v>
      </c>
      <c r="AG106" s="162">
        <f t="shared" si="20"/>
        <v>242.10526315789474</v>
      </c>
      <c r="AH106" s="58">
        <v>37</v>
      </c>
      <c r="AI106" s="162">
        <f>(AH106*100)/150</f>
        <v>24.666666666666668</v>
      </c>
      <c r="AJ106" s="58"/>
      <c r="AK106" s="58"/>
      <c r="AL106" s="58"/>
      <c r="AM106" s="58"/>
      <c r="AN106" s="58"/>
      <c r="AO106" s="58"/>
    </row>
    <row r="107" spans="2:41" ht="60" x14ac:dyDescent="0.25">
      <c r="B107" s="176" t="s">
        <v>327</v>
      </c>
      <c r="C107" s="76"/>
      <c r="D107" s="74" t="s">
        <v>760</v>
      </c>
      <c r="E107" s="74" t="s">
        <v>882</v>
      </c>
      <c r="F107" s="74" t="s">
        <v>973</v>
      </c>
      <c r="G107" s="183" t="s">
        <v>1074</v>
      </c>
      <c r="H107" s="54" t="s">
        <v>823</v>
      </c>
      <c r="I107" s="74" t="s">
        <v>1190</v>
      </c>
      <c r="J107" s="54" t="s">
        <v>773</v>
      </c>
      <c r="K107" s="58" t="s">
        <v>326</v>
      </c>
      <c r="L107" s="60" t="s">
        <v>1264</v>
      </c>
      <c r="M107" s="58" t="s">
        <v>1141</v>
      </c>
      <c r="N107" s="150">
        <v>3000</v>
      </c>
      <c r="O107" s="171">
        <v>1</v>
      </c>
      <c r="P107" s="193" t="s">
        <v>1240</v>
      </c>
      <c r="Q107" s="58">
        <v>2017</v>
      </c>
      <c r="R107" s="150">
        <v>2018</v>
      </c>
      <c r="V107" s="58">
        <v>750</v>
      </c>
      <c r="W107" s="156">
        <f>(V107*100)/3000</f>
        <v>25</v>
      </c>
      <c r="X107" s="58">
        <v>805</v>
      </c>
      <c r="Y107" s="162">
        <f t="shared" si="19"/>
        <v>107.33333333333333</v>
      </c>
      <c r="Z107" s="58">
        <v>750</v>
      </c>
      <c r="AA107" s="162">
        <f t="shared" ref="AA107" si="21">(Z107*100)/3000</f>
        <v>25</v>
      </c>
      <c r="AB107" s="58">
        <v>700</v>
      </c>
      <c r="AC107" s="162">
        <f t="shared" si="16"/>
        <v>93.333333333333329</v>
      </c>
      <c r="AD107" s="58">
        <v>750</v>
      </c>
      <c r="AE107" s="162">
        <f>(AD107*100)/3000</f>
        <v>25</v>
      </c>
      <c r="AF107" s="58">
        <v>874</v>
      </c>
      <c r="AG107" s="162">
        <f t="shared" si="20"/>
        <v>116.53333333333333</v>
      </c>
      <c r="AH107" s="58">
        <v>750</v>
      </c>
      <c r="AI107" s="162">
        <f t="shared" ref="AI107" si="22">(AH107*100)/3000</f>
        <v>25</v>
      </c>
      <c r="AJ107" s="58"/>
      <c r="AK107" s="58"/>
      <c r="AL107" s="58"/>
      <c r="AM107" s="58"/>
      <c r="AN107" s="58"/>
      <c r="AO107" s="58"/>
    </row>
    <row r="108" spans="2:41" ht="39" customHeight="1" x14ac:dyDescent="0.25">
      <c r="B108" s="176" t="s">
        <v>935</v>
      </c>
      <c r="C108" s="76"/>
      <c r="D108" s="77" t="s">
        <v>614</v>
      </c>
      <c r="E108" s="58"/>
      <c r="F108" s="58"/>
      <c r="G108" s="58"/>
      <c r="H108" s="54"/>
      <c r="I108" s="58"/>
      <c r="J108" s="54"/>
      <c r="K108" s="58"/>
      <c r="L108" s="58"/>
      <c r="M108" s="58"/>
      <c r="N108" s="150"/>
      <c r="O108" s="171"/>
      <c r="P108" s="193"/>
      <c r="Q108" s="58"/>
      <c r="R108" s="150"/>
      <c r="V108" s="58"/>
      <c r="W108" s="156"/>
      <c r="X108" s="58"/>
      <c r="Y108" s="162"/>
      <c r="Z108" s="58"/>
      <c r="AA108" s="162"/>
      <c r="AB108" s="58"/>
      <c r="AC108" s="162"/>
      <c r="AD108" s="58"/>
      <c r="AE108" s="162"/>
      <c r="AF108" s="58"/>
      <c r="AG108" s="58"/>
      <c r="AH108" s="58"/>
      <c r="AI108" s="162"/>
      <c r="AJ108" s="58"/>
      <c r="AK108" s="58"/>
      <c r="AL108" s="58"/>
      <c r="AM108" s="58"/>
      <c r="AN108" s="58"/>
      <c r="AO108" s="58"/>
    </row>
    <row r="109" spans="2:41" ht="67.5" customHeight="1" x14ac:dyDescent="0.25">
      <c r="B109" s="176" t="s">
        <v>327</v>
      </c>
      <c r="C109" s="76"/>
      <c r="D109" s="57" t="s">
        <v>626</v>
      </c>
      <c r="E109" s="74" t="s">
        <v>885</v>
      </c>
      <c r="F109" s="74" t="s">
        <v>948</v>
      </c>
      <c r="G109" s="184" t="s">
        <v>1075</v>
      </c>
      <c r="H109" s="54" t="s">
        <v>823</v>
      </c>
      <c r="I109" s="74" t="s">
        <v>1191</v>
      </c>
      <c r="J109" s="54" t="s">
        <v>773</v>
      </c>
      <c r="K109" s="58" t="s">
        <v>326</v>
      </c>
      <c r="L109" s="60" t="s">
        <v>1264</v>
      </c>
      <c r="M109" s="58" t="s">
        <v>325</v>
      </c>
      <c r="N109" s="150">
        <v>3</v>
      </c>
      <c r="O109" s="171">
        <v>1</v>
      </c>
      <c r="P109" s="193" t="s">
        <v>1238</v>
      </c>
      <c r="Q109" s="58">
        <v>2017</v>
      </c>
      <c r="R109" s="150">
        <v>2018</v>
      </c>
      <c r="V109" s="58">
        <v>1</v>
      </c>
      <c r="W109" s="156">
        <f>(V109*100)/3</f>
        <v>33.333333333333336</v>
      </c>
      <c r="X109" s="58">
        <v>2</v>
      </c>
      <c r="Y109" s="162">
        <f>(X109*100)/V109</f>
        <v>200</v>
      </c>
      <c r="Z109" s="58">
        <v>0</v>
      </c>
      <c r="AA109" s="162">
        <f>(Z109*100)/3</f>
        <v>0</v>
      </c>
      <c r="AB109" s="58">
        <v>0</v>
      </c>
      <c r="AC109" s="162" t="e">
        <f t="shared" si="16"/>
        <v>#DIV/0!</v>
      </c>
      <c r="AD109" s="58">
        <v>1</v>
      </c>
      <c r="AE109" s="162">
        <f>(AD109*100)/3</f>
        <v>33.333333333333336</v>
      </c>
      <c r="AF109" s="58">
        <v>1</v>
      </c>
      <c r="AG109" s="162">
        <f>(AF109*100)/AD109</f>
        <v>100</v>
      </c>
      <c r="AH109" s="58">
        <v>1</v>
      </c>
      <c r="AI109" s="162">
        <f>(AH109*100)/3</f>
        <v>33.333333333333336</v>
      </c>
      <c r="AJ109" s="58"/>
      <c r="AK109" s="58"/>
      <c r="AL109" s="58"/>
      <c r="AM109" s="58"/>
      <c r="AN109" s="58"/>
      <c r="AO109" s="58"/>
    </row>
    <row r="110" spans="2:41" ht="69.75" customHeight="1" x14ac:dyDescent="0.25">
      <c r="B110" s="176" t="s">
        <v>327</v>
      </c>
      <c r="C110" s="76"/>
      <c r="D110" s="57" t="s">
        <v>766</v>
      </c>
      <c r="E110" s="74" t="s">
        <v>886</v>
      </c>
      <c r="F110" s="74" t="s">
        <v>974</v>
      </c>
      <c r="G110" s="184" t="s">
        <v>1076</v>
      </c>
      <c r="H110" s="54" t="s">
        <v>823</v>
      </c>
      <c r="I110" s="74" t="s">
        <v>1191</v>
      </c>
      <c r="J110" s="54" t="s">
        <v>773</v>
      </c>
      <c r="K110" s="58" t="s">
        <v>326</v>
      </c>
      <c r="L110" s="60" t="s">
        <v>1264</v>
      </c>
      <c r="M110" s="58" t="s">
        <v>325</v>
      </c>
      <c r="N110" s="150">
        <v>1</v>
      </c>
      <c r="O110" s="171">
        <v>1</v>
      </c>
      <c r="P110" s="193" t="s">
        <v>1240</v>
      </c>
      <c r="Q110" s="58">
        <v>2017</v>
      </c>
      <c r="R110" s="150">
        <v>2018</v>
      </c>
      <c r="V110" s="58">
        <v>0</v>
      </c>
      <c r="W110" s="156">
        <f>(V110*100)/1</f>
        <v>0</v>
      </c>
      <c r="X110" s="58">
        <v>0</v>
      </c>
      <c r="Y110" s="162" t="e">
        <f>(X110*100)/V110</f>
        <v>#DIV/0!</v>
      </c>
      <c r="Z110" s="58">
        <v>0</v>
      </c>
      <c r="AA110" s="162">
        <f>(Z110*100)/1</f>
        <v>0</v>
      </c>
      <c r="AB110" s="58">
        <v>0</v>
      </c>
      <c r="AC110" s="162" t="e">
        <f t="shared" si="16"/>
        <v>#DIV/0!</v>
      </c>
      <c r="AD110" s="58">
        <v>1</v>
      </c>
      <c r="AE110" s="162">
        <f>(AD110*100)/1</f>
        <v>100</v>
      </c>
      <c r="AF110" s="58">
        <v>0</v>
      </c>
      <c r="AG110" s="162">
        <f t="shared" ref="AG110:AG112" si="23">(AF110*100)/AD110</f>
        <v>0</v>
      </c>
      <c r="AH110" s="58">
        <v>0</v>
      </c>
      <c r="AI110" s="162">
        <f>(AH110*100)/1</f>
        <v>0</v>
      </c>
      <c r="AJ110" s="58"/>
      <c r="AK110" s="58"/>
      <c r="AL110" s="58"/>
      <c r="AM110" s="58"/>
      <c r="AN110" s="58"/>
      <c r="AO110" s="58"/>
    </row>
    <row r="111" spans="2:41" ht="83.25" customHeight="1" x14ac:dyDescent="0.25">
      <c r="B111" s="176" t="s">
        <v>327</v>
      </c>
      <c r="C111" s="76"/>
      <c r="D111" s="57" t="s">
        <v>767</v>
      </c>
      <c r="E111" s="74" t="s">
        <v>887</v>
      </c>
      <c r="F111" s="74" t="s">
        <v>975</v>
      </c>
      <c r="G111" s="128" t="s">
        <v>1077</v>
      </c>
      <c r="H111" s="54" t="s">
        <v>823</v>
      </c>
      <c r="I111" s="74" t="s">
        <v>1192</v>
      </c>
      <c r="J111" s="54" t="s">
        <v>773</v>
      </c>
      <c r="K111" s="58" t="s">
        <v>326</v>
      </c>
      <c r="L111" s="60" t="s">
        <v>1264</v>
      </c>
      <c r="M111" s="58" t="s">
        <v>325</v>
      </c>
      <c r="N111" s="150">
        <v>2</v>
      </c>
      <c r="O111" s="171">
        <v>1</v>
      </c>
      <c r="P111" s="193" t="s">
        <v>1240</v>
      </c>
      <c r="Q111" s="58">
        <v>2017</v>
      </c>
      <c r="R111" s="150">
        <v>2018</v>
      </c>
      <c r="V111" s="58">
        <v>0</v>
      </c>
      <c r="W111" s="156">
        <f>(V111*100)/2</f>
        <v>0</v>
      </c>
      <c r="X111" s="58">
        <v>0</v>
      </c>
      <c r="Y111" s="162" t="e">
        <f>(X111*100)/V111</f>
        <v>#DIV/0!</v>
      </c>
      <c r="Z111" s="58">
        <v>0</v>
      </c>
      <c r="AA111" s="162">
        <f>(Z111*100)/2</f>
        <v>0</v>
      </c>
      <c r="AB111" s="58">
        <v>0</v>
      </c>
      <c r="AC111" s="162" t="e">
        <f t="shared" si="16"/>
        <v>#DIV/0!</v>
      </c>
      <c r="AD111" s="58">
        <v>1</v>
      </c>
      <c r="AE111" s="162">
        <f>(AD111*100)/2</f>
        <v>50</v>
      </c>
      <c r="AF111" s="58">
        <v>0</v>
      </c>
      <c r="AG111" s="162">
        <f t="shared" si="23"/>
        <v>0</v>
      </c>
      <c r="AH111" s="58">
        <v>1</v>
      </c>
      <c r="AI111" s="162">
        <f>(AH111*100)/2</f>
        <v>50</v>
      </c>
      <c r="AJ111" s="58"/>
      <c r="AK111" s="58"/>
      <c r="AL111" s="58"/>
      <c r="AM111" s="58"/>
      <c r="AN111" s="58"/>
      <c r="AO111" s="58"/>
    </row>
    <row r="112" spans="2:41" ht="85.5" customHeight="1" x14ac:dyDescent="0.25">
      <c r="B112" s="176" t="s">
        <v>327</v>
      </c>
      <c r="C112" s="76"/>
      <c r="D112" s="57" t="s">
        <v>768</v>
      </c>
      <c r="E112" s="74" t="s">
        <v>888</v>
      </c>
      <c r="F112" s="74" t="s">
        <v>976</v>
      </c>
      <c r="G112" s="184" t="s">
        <v>1078</v>
      </c>
      <c r="H112" s="54" t="s">
        <v>823</v>
      </c>
      <c r="I112" s="74" t="s">
        <v>1191</v>
      </c>
      <c r="J112" s="54" t="s">
        <v>773</v>
      </c>
      <c r="K112" s="58" t="s">
        <v>326</v>
      </c>
      <c r="L112" s="60" t="s">
        <v>1264</v>
      </c>
      <c r="M112" s="58" t="s">
        <v>325</v>
      </c>
      <c r="N112" s="150">
        <v>3</v>
      </c>
      <c r="O112" s="171">
        <v>1</v>
      </c>
      <c r="P112" s="193" t="s">
        <v>1240</v>
      </c>
      <c r="Q112" s="58">
        <v>2017</v>
      </c>
      <c r="R112" s="150">
        <v>2018</v>
      </c>
      <c r="V112" s="58">
        <v>0</v>
      </c>
      <c r="W112" s="156">
        <f>(V112*100)/3</f>
        <v>0</v>
      </c>
      <c r="X112" s="58">
        <v>0</v>
      </c>
      <c r="Y112" s="162" t="e">
        <f>(X112*100)/V112</f>
        <v>#DIV/0!</v>
      </c>
      <c r="Z112" s="58">
        <v>2</v>
      </c>
      <c r="AA112" s="162">
        <f t="shared" ref="AA112" si="24">(Z112*100)/3</f>
        <v>66.666666666666671</v>
      </c>
      <c r="AB112" s="58">
        <v>0</v>
      </c>
      <c r="AC112" s="162">
        <f t="shared" si="16"/>
        <v>0</v>
      </c>
      <c r="AD112" s="58">
        <v>1</v>
      </c>
      <c r="AE112" s="162">
        <f t="shared" ref="AE112" si="25">(AD112*100)/3</f>
        <v>33.333333333333336</v>
      </c>
      <c r="AF112" s="58">
        <v>0</v>
      </c>
      <c r="AG112" s="162">
        <f t="shared" si="23"/>
        <v>0</v>
      </c>
      <c r="AH112" s="58">
        <v>0</v>
      </c>
      <c r="AI112" s="162">
        <f t="shared" ref="AI112" si="26">(AH112*100)/3</f>
        <v>0</v>
      </c>
      <c r="AJ112" s="58"/>
      <c r="AK112" s="58"/>
      <c r="AL112" s="58"/>
      <c r="AM112" s="58"/>
      <c r="AN112" s="58"/>
      <c r="AO112" s="58"/>
    </row>
    <row r="113" spans="2:41" ht="27.75" customHeight="1" x14ac:dyDescent="0.25">
      <c r="B113" s="176" t="s">
        <v>935</v>
      </c>
      <c r="C113" s="76"/>
      <c r="D113" s="77" t="s">
        <v>616</v>
      </c>
      <c r="E113" s="58"/>
      <c r="F113" s="58"/>
      <c r="G113" s="58"/>
      <c r="H113" s="54"/>
      <c r="I113" s="58"/>
      <c r="J113" s="58"/>
      <c r="K113" s="58"/>
      <c r="L113" s="58"/>
      <c r="M113" s="58"/>
      <c r="N113" s="150"/>
      <c r="O113" s="171"/>
      <c r="P113" s="193"/>
      <c r="Q113" s="58"/>
      <c r="R113" s="150"/>
      <c r="V113" s="58"/>
      <c r="W113" s="156"/>
      <c r="X113" s="58"/>
      <c r="Y113" s="162"/>
      <c r="Z113" s="58"/>
      <c r="AA113" s="162"/>
      <c r="AB113" s="58"/>
      <c r="AC113" s="162"/>
      <c r="AD113" s="58"/>
      <c r="AE113" s="162"/>
      <c r="AF113" s="58"/>
      <c r="AG113" s="58"/>
      <c r="AH113" s="58"/>
      <c r="AI113" s="162"/>
      <c r="AJ113" s="58"/>
      <c r="AK113" s="58"/>
      <c r="AL113" s="58"/>
      <c r="AM113" s="58"/>
      <c r="AN113" s="58"/>
      <c r="AO113" s="58"/>
    </row>
    <row r="114" spans="2:41" ht="63.75" customHeight="1" x14ac:dyDescent="0.25">
      <c r="B114" s="176" t="s">
        <v>327</v>
      </c>
      <c r="C114" s="76"/>
      <c r="D114" s="57" t="s">
        <v>629</v>
      </c>
      <c r="E114" s="74" t="s">
        <v>889</v>
      </c>
      <c r="F114" s="74" t="s">
        <v>977</v>
      </c>
      <c r="G114" s="183" t="s">
        <v>1079</v>
      </c>
      <c r="H114" s="54" t="s">
        <v>823</v>
      </c>
      <c r="I114" s="74" t="s">
        <v>1193</v>
      </c>
      <c r="J114" s="58" t="s">
        <v>773</v>
      </c>
      <c r="K114" s="58" t="s">
        <v>326</v>
      </c>
      <c r="L114" s="60" t="s">
        <v>1264</v>
      </c>
      <c r="M114" s="58" t="s">
        <v>325</v>
      </c>
      <c r="N114" s="150">
        <v>2300</v>
      </c>
      <c r="O114" s="171">
        <v>1</v>
      </c>
      <c r="P114" s="193" t="s">
        <v>1249</v>
      </c>
      <c r="Q114" s="58">
        <v>2017</v>
      </c>
      <c r="R114" s="150">
        <v>2018</v>
      </c>
      <c r="V114" s="58">
        <v>575</v>
      </c>
      <c r="W114" s="156">
        <f>(V114*100)/2300</f>
        <v>25</v>
      </c>
      <c r="X114" s="58">
        <v>528</v>
      </c>
      <c r="Y114" s="162">
        <f>(X114*100)/V114</f>
        <v>91.826086956521735</v>
      </c>
      <c r="Z114" s="58">
        <v>575</v>
      </c>
      <c r="AA114" s="162">
        <f>(Z114*100)/2300</f>
        <v>25</v>
      </c>
      <c r="AB114" s="58">
        <v>763</v>
      </c>
      <c r="AC114" s="162">
        <f t="shared" si="16"/>
        <v>132.69565217391303</v>
      </c>
      <c r="AD114" s="58">
        <v>575</v>
      </c>
      <c r="AE114" s="162">
        <f>(AD114*100)/2300</f>
        <v>25</v>
      </c>
      <c r="AF114" s="58">
        <v>1670</v>
      </c>
      <c r="AG114" s="162">
        <f>(AF114*100)/AD114</f>
        <v>290.43478260869563</v>
      </c>
      <c r="AH114" s="58">
        <v>575</v>
      </c>
      <c r="AI114" s="162">
        <f>(AH114*100)/2300</f>
        <v>25</v>
      </c>
      <c r="AJ114" s="58"/>
      <c r="AK114" s="58"/>
      <c r="AL114" s="58"/>
      <c r="AM114" s="58"/>
      <c r="AN114" s="58"/>
      <c r="AO114" s="58"/>
    </row>
    <row r="115" spans="2:41" ht="61.5" customHeight="1" x14ac:dyDescent="0.25">
      <c r="B115" s="176" t="s">
        <v>327</v>
      </c>
      <c r="C115" s="76"/>
      <c r="D115" s="74" t="s">
        <v>630</v>
      </c>
      <c r="E115" s="74" t="s">
        <v>890</v>
      </c>
      <c r="F115" s="74" t="s">
        <v>978</v>
      </c>
      <c r="G115" s="183" t="s">
        <v>1080</v>
      </c>
      <c r="H115" s="54" t="s">
        <v>823</v>
      </c>
      <c r="I115" s="74" t="s">
        <v>1193</v>
      </c>
      <c r="J115" s="58" t="s">
        <v>773</v>
      </c>
      <c r="K115" s="58" t="s">
        <v>326</v>
      </c>
      <c r="L115" s="60" t="s">
        <v>1264</v>
      </c>
      <c r="M115" s="58" t="s">
        <v>325</v>
      </c>
      <c r="N115" s="150">
        <v>480</v>
      </c>
      <c r="O115" s="171">
        <v>1</v>
      </c>
      <c r="P115" s="193" t="s">
        <v>1240</v>
      </c>
      <c r="Q115" s="58">
        <v>2017</v>
      </c>
      <c r="R115" s="150">
        <v>2018</v>
      </c>
      <c r="V115" s="58">
        <v>120</v>
      </c>
      <c r="W115" s="156">
        <f>(V115*100)/480</f>
        <v>25</v>
      </c>
      <c r="X115" s="58">
        <v>128</v>
      </c>
      <c r="Y115" s="162">
        <f t="shared" ref="Y115:Y118" si="27">(X115*100)/V115</f>
        <v>106.66666666666667</v>
      </c>
      <c r="Z115" s="58">
        <v>120</v>
      </c>
      <c r="AA115" s="162">
        <f>(Z115*100)/480</f>
        <v>25</v>
      </c>
      <c r="AB115" s="58">
        <v>31</v>
      </c>
      <c r="AC115" s="162">
        <f t="shared" si="16"/>
        <v>25.833333333333332</v>
      </c>
      <c r="AD115" s="58">
        <v>120</v>
      </c>
      <c r="AE115" s="162">
        <f>(AD115*100)/480</f>
        <v>25</v>
      </c>
      <c r="AF115" s="58">
        <v>76</v>
      </c>
      <c r="AG115" s="162">
        <f t="shared" ref="AG115:AG118" si="28">(AF115*100)/AD115</f>
        <v>63.333333333333336</v>
      </c>
      <c r="AH115" s="58">
        <v>120</v>
      </c>
      <c r="AI115" s="162">
        <f>(AH115*100)/480</f>
        <v>25</v>
      </c>
      <c r="AJ115" s="58"/>
      <c r="AK115" s="58"/>
      <c r="AL115" s="58"/>
      <c r="AM115" s="58"/>
      <c r="AN115" s="58"/>
      <c r="AO115" s="58"/>
    </row>
    <row r="116" spans="2:41" ht="70.5" customHeight="1" x14ac:dyDescent="0.25">
      <c r="B116" s="176" t="s">
        <v>327</v>
      </c>
      <c r="C116" s="76"/>
      <c r="D116" s="74" t="s">
        <v>750</v>
      </c>
      <c r="E116" s="74" t="s">
        <v>890</v>
      </c>
      <c r="F116" s="74" t="s">
        <v>979</v>
      </c>
      <c r="G116" s="183" t="s">
        <v>1081</v>
      </c>
      <c r="H116" s="54" t="s">
        <v>823</v>
      </c>
      <c r="I116" s="74" t="s">
        <v>1193</v>
      </c>
      <c r="J116" s="58" t="s">
        <v>773</v>
      </c>
      <c r="K116" s="58" t="s">
        <v>326</v>
      </c>
      <c r="L116" s="60" t="s">
        <v>1264</v>
      </c>
      <c r="M116" s="58" t="s">
        <v>325</v>
      </c>
      <c r="N116" s="150">
        <v>8800</v>
      </c>
      <c r="O116" s="171">
        <v>1</v>
      </c>
      <c r="P116" s="193" t="s">
        <v>1240</v>
      </c>
      <c r="Q116" s="58">
        <v>2017</v>
      </c>
      <c r="R116" s="150">
        <v>2018</v>
      </c>
      <c r="V116" s="58">
        <v>2200</v>
      </c>
      <c r="W116" s="156">
        <f>(V116*100)/8800</f>
        <v>25</v>
      </c>
      <c r="X116" s="58">
        <v>1908</v>
      </c>
      <c r="Y116" s="162">
        <f t="shared" si="27"/>
        <v>86.727272727272734</v>
      </c>
      <c r="Z116" s="58">
        <v>2200</v>
      </c>
      <c r="AA116" s="162">
        <f>(Z116*100)/8800</f>
        <v>25</v>
      </c>
      <c r="AB116" s="58">
        <v>1118</v>
      </c>
      <c r="AC116" s="162">
        <f t="shared" si="16"/>
        <v>50.81818181818182</v>
      </c>
      <c r="AD116" s="58">
        <v>2200</v>
      </c>
      <c r="AE116" s="162">
        <f>(AD116*100)/8800</f>
        <v>25</v>
      </c>
      <c r="AF116" s="58">
        <v>715</v>
      </c>
      <c r="AG116" s="162">
        <f t="shared" si="28"/>
        <v>32.5</v>
      </c>
      <c r="AH116" s="58">
        <v>2200</v>
      </c>
      <c r="AI116" s="162">
        <f>(AH116*100)/8800</f>
        <v>25</v>
      </c>
      <c r="AJ116" s="58"/>
      <c r="AK116" s="58"/>
      <c r="AL116" s="58"/>
      <c r="AM116" s="58"/>
      <c r="AN116" s="58"/>
      <c r="AO116" s="58"/>
    </row>
    <row r="117" spans="2:41" ht="63.75" customHeight="1" x14ac:dyDescent="0.25">
      <c r="B117" s="176" t="s">
        <v>327</v>
      </c>
      <c r="C117" s="76"/>
      <c r="D117" s="74" t="s">
        <v>637</v>
      </c>
      <c r="E117" s="74" t="s">
        <v>891</v>
      </c>
      <c r="F117" s="74" t="s">
        <v>948</v>
      </c>
      <c r="G117" s="185" t="s">
        <v>1082</v>
      </c>
      <c r="H117" s="54" t="s">
        <v>823</v>
      </c>
      <c r="I117" s="74" t="s">
        <v>1193</v>
      </c>
      <c r="J117" s="58" t="s">
        <v>773</v>
      </c>
      <c r="K117" s="58" t="s">
        <v>326</v>
      </c>
      <c r="L117" s="60" t="s">
        <v>1264</v>
      </c>
      <c r="M117" s="58" t="s">
        <v>325</v>
      </c>
      <c r="N117" s="150">
        <v>80</v>
      </c>
      <c r="O117" s="171">
        <v>1</v>
      </c>
      <c r="P117" s="193" t="s">
        <v>1240</v>
      </c>
      <c r="Q117" s="58">
        <v>2017</v>
      </c>
      <c r="R117" s="150">
        <v>2018</v>
      </c>
      <c r="V117" s="58">
        <v>30</v>
      </c>
      <c r="W117" s="156">
        <f>(V117*100)/80</f>
        <v>37.5</v>
      </c>
      <c r="X117" s="58">
        <v>48</v>
      </c>
      <c r="Y117" s="162">
        <f t="shared" si="27"/>
        <v>160</v>
      </c>
      <c r="Z117" s="58">
        <v>20</v>
      </c>
      <c r="AA117" s="162">
        <f>(Z117*100)/80</f>
        <v>25</v>
      </c>
      <c r="AB117" s="58">
        <v>152</v>
      </c>
      <c r="AC117" s="162">
        <f t="shared" si="16"/>
        <v>760</v>
      </c>
      <c r="AD117" s="58">
        <v>20</v>
      </c>
      <c r="AE117" s="162">
        <f>(AD117*100)/80</f>
        <v>25</v>
      </c>
      <c r="AF117" s="58">
        <v>181</v>
      </c>
      <c r="AG117" s="162">
        <f t="shared" si="28"/>
        <v>905</v>
      </c>
      <c r="AH117" s="58">
        <v>10</v>
      </c>
      <c r="AI117" s="162">
        <f>(AH117*100)/80</f>
        <v>12.5</v>
      </c>
      <c r="AJ117" s="58"/>
      <c r="AK117" s="58"/>
      <c r="AL117" s="58"/>
      <c r="AM117" s="58"/>
      <c r="AN117" s="58"/>
      <c r="AO117" s="58"/>
    </row>
    <row r="118" spans="2:41" ht="63.75" customHeight="1" x14ac:dyDescent="0.25">
      <c r="B118" s="176" t="s">
        <v>327</v>
      </c>
      <c r="C118" s="76"/>
      <c r="D118" s="74" t="s">
        <v>638</v>
      </c>
      <c r="E118" s="74" t="s">
        <v>886</v>
      </c>
      <c r="F118" s="74" t="s">
        <v>974</v>
      </c>
      <c r="G118" s="183" t="s">
        <v>1083</v>
      </c>
      <c r="H118" s="54" t="s">
        <v>823</v>
      </c>
      <c r="I118" s="74" t="s">
        <v>1193</v>
      </c>
      <c r="J118" s="58" t="s">
        <v>773</v>
      </c>
      <c r="K118" s="58" t="s">
        <v>326</v>
      </c>
      <c r="L118" s="60" t="s">
        <v>1264</v>
      </c>
      <c r="M118" s="58" t="s">
        <v>1141</v>
      </c>
      <c r="N118" s="150">
        <v>15</v>
      </c>
      <c r="O118" s="171">
        <v>1</v>
      </c>
      <c r="P118" s="193" t="s">
        <v>1240</v>
      </c>
      <c r="Q118" s="58">
        <v>2017</v>
      </c>
      <c r="R118" s="150">
        <v>2018</v>
      </c>
      <c r="V118" s="58">
        <v>7</v>
      </c>
      <c r="W118" s="156">
        <f>(V118*100)/15</f>
        <v>46.666666666666664</v>
      </c>
      <c r="X118" s="58">
        <v>7</v>
      </c>
      <c r="Y118" s="162">
        <f t="shared" si="27"/>
        <v>100</v>
      </c>
      <c r="Z118" s="58">
        <v>2</v>
      </c>
      <c r="AA118" s="162">
        <f>(Z118*100)/15</f>
        <v>13.333333333333334</v>
      </c>
      <c r="AB118" s="58">
        <v>5</v>
      </c>
      <c r="AC118" s="162">
        <f t="shared" si="16"/>
        <v>250</v>
      </c>
      <c r="AD118" s="58">
        <v>3</v>
      </c>
      <c r="AE118" s="162">
        <f>(AD118*100)/15</f>
        <v>20</v>
      </c>
      <c r="AF118" s="58">
        <v>63</v>
      </c>
      <c r="AG118" s="162">
        <f t="shared" si="28"/>
        <v>2100</v>
      </c>
      <c r="AH118" s="58">
        <v>3</v>
      </c>
      <c r="AI118" s="162">
        <f>(AH118*100)/15</f>
        <v>20</v>
      </c>
      <c r="AJ118" s="58"/>
      <c r="AK118" s="58"/>
      <c r="AL118" s="58"/>
      <c r="AM118" s="58"/>
      <c r="AN118" s="58"/>
      <c r="AO118" s="58"/>
    </row>
    <row r="119" spans="2:41" ht="36" customHeight="1" x14ac:dyDescent="0.25">
      <c r="B119" s="176" t="s">
        <v>935</v>
      </c>
      <c r="C119" s="76"/>
      <c r="D119" s="77" t="s">
        <v>615</v>
      </c>
      <c r="E119" s="58"/>
      <c r="F119" s="58"/>
      <c r="G119" s="58"/>
      <c r="H119" s="54"/>
      <c r="I119" s="58"/>
      <c r="J119" s="58"/>
      <c r="K119" s="58"/>
      <c r="L119" s="58"/>
      <c r="M119" s="58"/>
      <c r="N119" s="150"/>
      <c r="O119" s="171"/>
      <c r="P119" s="193"/>
      <c r="Q119" s="58"/>
      <c r="R119" s="150"/>
      <c r="V119" s="58"/>
      <c r="W119" s="156"/>
      <c r="X119" s="58"/>
      <c r="Y119" s="162"/>
      <c r="Z119" s="58"/>
      <c r="AA119" s="162"/>
      <c r="AB119" s="58"/>
      <c r="AC119" s="162"/>
      <c r="AD119" s="58"/>
      <c r="AE119" s="162"/>
      <c r="AF119" s="58"/>
      <c r="AG119" s="58"/>
      <c r="AH119" s="58"/>
      <c r="AI119" s="162"/>
      <c r="AJ119" s="58"/>
      <c r="AK119" s="58"/>
      <c r="AL119" s="58"/>
      <c r="AM119" s="58"/>
      <c r="AN119" s="58"/>
      <c r="AO119" s="58"/>
    </row>
    <row r="120" spans="2:41" ht="66.75" customHeight="1" x14ac:dyDescent="0.25">
      <c r="B120" s="176" t="s">
        <v>327</v>
      </c>
      <c r="C120" s="76"/>
      <c r="D120" s="57" t="s">
        <v>631</v>
      </c>
      <c r="E120" s="74" t="s">
        <v>877</v>
      </c>
      <c r="F120" s="74" t="s">
        <v>980</v>
      </c>
      <c r="G120" s="183" t="s">
        <v>1084</v>
      </c>
      <c r="H120" s="54" t="s">
        <v>823</v>
      </c>
      <c r="I120" s="74" t="s">
        <v>1194</v>
      </c>
      <c r="J120" s="58" t="s">
        <v>773</v>
      </c>
      <c r="K120" s="58" t="s">
        <v>326</v>
      </c>
      <c r="L120" s="60" t="s">
        <v>1264</v>
      </c>
      <c r="M120" s="58" t="s">
        <v>325</v>
      </c>
      <c r="N120" s="150">
        <v>1</v>
      </c>
      <c r="O120" s="171">
        <v>1</v>
      </c>
      <c r="P120" s="193" t="s">
        <v>1239</v>
      </c>
      <c r="Q120" s="58">
        <v>2017</v>
      </c>
      <c r="R120" s="150">
        <v>2018</v>
      </c>
      <c r="V120" s="58">
        <v>1</v>
      </c>
      <c r="W120" s="156">
        <f>(V120*100)/1</f>
        <v>100</v>
      </c>
      <c r="X120" s="58">
        <v>1</v>
      </c>
      <c r="Y120" s="162">
        <f>(X120*100)/V120</f>
        <v>100</v>
      </c>
      <c r="Z120" s="58">
        <v>0</v>
      </c>
      <c r="AA120" s="162">
        <f>(Z120*100)/1</f>
        <v>0</v>
      </c>
      <c r="AB120" s="58">
        <v>1</v>
      </c>
      <c r="AC120" s="162" t="e">
        <f t="shared" si="16"/>
        <v>#DIV/0!</v>
      </c>
      <c r="AD120" s="58">
        <v>0</v>
      </c>
      <c r="AE120" s="162">
        <f>(AD120*100)/1</f>
        <v>0</v>
      </c>
      <c r="AF120" s="58">
        <v>1</v>
      </c>
      <c r="AG120" s="162">
        <v>0</v>
      </c>
      <c r="AH120" s="58">
        <v>0</v>
      </c>
      <c r="AI120" s="162">
        <f>(AH120*100)/1</f>
        <v>0</v>
      </c>
      <c r="AJ120" s="58"/>
      <c r="AK120" s="58"/>
      <c r="AL120" s="58"/>
      <c r="AM120" s="58"/>
      <c r="AN120" s="58"/>
      <c r="AO120" s="58"/>
    </row>
    <row r="121" spans="2:41" ht="71.25" customHeight="1" x14ac:dyDescent="0.25">
      <c r="B121" s="176" t="s">
        <v>327</v>
      </c>
      <c r="C121" s="76"/>
      <c r="D121" s="74" t="s">
        <v>632</v>
      </c>
      <c r="E121" s="74" t="s">
        <v>892</v>
      </c>
      <c r="F121" s="74" t="s">
        <v>981</v>
      </c>
      <c r="G121" s="185" t="s">
        <v>1085</v>
      </c>
      <c r="H121" s="54" t="s">
        <v>823</v>
      </c>
      <c r="I121" s="74" t="s">
        <v>1195</v>
      </c>
      <c r="J121" s="58" t="s">
        <v>773</v>
      </c>
      <c r="K121" s="58" t="s">
        <v>326</v>
      </c>
      <c r="L121" s="60" t="s">
        <v>1264</v>
      </c>
      <c r="M121" s="58" t="s">
        <v>325</v>
      </c>
      <c r="N121" s="150">
        <v>1</v>
      </c>
      <c r="O121" s="171">
        <v>1</v>
      </c>
      <c r="P121" s="193" t="s">
        <v>1240</v>
      </c>
      <c r="Q121" s="58">
        <v>2017</v>
      </c>
      <c r="R121" s="150">
        <v>2018</v>
      </c>
      <c r="V121" s="58">
        <v>0</v>
      </c>
      <c r="W121" s="156">
        <f>(V121*100)/1</f>
        <v>0</v>
      </c>
      <c r="X121" s="58">
        <v>0</v>
      </c>
      <c r="Y121" s="162" t="e">
        <f>(X121*100)/V121</f>
        <v>#DIV/0!</v>
      </c>
      <c r="Z121" s="58">
        <v>0</v>
      </c>
      <c r="AA121" s="162">
        <f>(Z121*100)/1</f>
        <v>0</v>
      </c>
      <c r="AB121" s="58">
        <v>1</v>
      </c>
      <c r="AC121" s="162" t="e">
        <f t="shared" si="16"/>
        <v>#DIV/0!</v>
      </c>
      <c r="AD121" s="58">
        <v>1</v>
      </c>
      <c r="AE121" s="162">
        <f>(AD121*100)/1</f>
        <v>100</v>
      </c>
      <c r="AF121" s="58">
        <v>0</v>
      </c>
      <c r="AG121" s="162">
        <f>(AF121*100)/AD121</f>
        <v>0</v>
      </c>
      <c r="AH121" s="58">
        <v>0</v>
      </c>
      <c r="AI121" s="162">
        <f>(AH121*100)/1</f>
        <v>0</v>
      </c>
      <c r="AJ121" s="58"/>
      <c r="AK121" s="58"/>
      <c r="AL121" s="58"/>
      <c r="AM121" s="58"/>
      <c r="AN121" s="58"/>
      <c r="AO121" s="58"/>
    </row>
    <row r="122" spans="2:41" ht="37.5" customHeight="1" x14ac:dyDescent="0.25">
      <c r="B122" s="176" t="s">
        <v>935</v>
      </c>
      <c r="C122" s="76"/>
      <c r="D122" s="77" t="s">
        <v>617</v>
      </c>
      <c r="E122" s="58"/>
      <c r="F122" s="58"/>
      <c r="G122" s="58"/>
      <c r="H122" s="54"/>
      <c r="I122" s="58"/>
      <c r="J122" s="58"/>
      <c r="K122" s="58"/>
      <c r="L122" s="58"/>
      <c r="M122" s="58"/>
      <c r="N122" s="150"/>
      <c r="O122" s="171"/>
      <c r="P122" s="193"/>
      <c r="Q122" s="58"/>
      <c r="R122" s="150"/>
      <c r="V122" s="58"/>
      <c r="W122" s="156"/>
      <c r="X122" s="58"/>
      <c r="Y122" s="162"/>
      <c r="Z122" s="58"/>
      <c r="AA122" s="162"/>
      <c r="AB122" s="58"/>
      <c r="AC122" s="162"/>
      <c r="AD122" s="58"/>
      <c r="AE122" s="162"/>
      <c r="AF122" s="58"/>
      <c r="AG122" s="58"/>
      <c r="AH122" s="58"/>
      <c r="AI122" s="162"/>
      <c r="AJ122" s="58"/>
      <c r="AK122" s="58"/>
      <c r="AL122" s="58"/>
      <c r="AM122" s="58"/>
      <c r="AN122" s="58"/>
      <c r="AO122" s="58"/>
    </row>
    <row r="123" spans="2:41" ht="61.5" customHeight="1" x14ac:dyDescent="0.25">
      <c r="B123" s="176" t="s">
        <v>327</v>
      </c>
      <c r="C123" s="76"/>
      <c r="D123" s="57" t="s">
        <v>633</v>
      </c>
      <c r="E123" s="74" t="s">
        <v>886</v>
      </c>
      <c r="F123" s="74" t="s">
        <v>982</v>
      </c>
      <c r="G123" s="183" t="s">
        <v>1087</v>
      </c>
      <c r="H123" s="54" t="s">
        <v>823</v>
      </c>
      <c r="I123" s="74" t="s">
        <v>1196</v>
      </c>
      <c r="J123" s="58" t="s">
        <v>773</v>
      </c>
      <c r="K123" s="58" t="s">
        <v>326</v>
      </c>
      <c r="L123" s="60" t="s">
        <v>1264</v>
      </c>
      <c r="M123" s="58" t="s">
        <v>325</v>
      </c>
      <c r="N123" s="150">
        <v>10</v>
      </c>
      <c r="O123" s="171">
        <v>1</v>
      </c>
      <c r="P123" s="193" t="s">
        <v>1240</v>
      </c>
      <c r="Q123" s="58">
        <v>2017</v>
      </c>
      <c r="R123" s="150">
        <v>2018</v>
      </c>
      <c r="V123" s="58">
        <v>0</v>
      </c>
      <c r="W123" s="156">
        <f>(V123*100)/10</f>
        <v>0</v>
      </c>
      <c r="X123" s="58">
        <v>0</v>
      </c>
      <c r="Y123" s="162" t="e">
        <f>(X123*100)/V123</f>
        <v>#DIV/0!</v>
      </c>
      <c r="Z123" s="58">
        <v>0</v>
      </c>
      <c r="AA123" s="162">
        <f>(Z123*100)/10</f>
        <v>0</v>
      </c>
      <c r="AB123" s="58">
        <v>0</v>
      </c>
      <c r="AC123" s="162" t="e">
        <f t="shared" si="16"/>
        <v>#DIV/0!</v>
      </c>
      <c r="AD123" s="58">
        <v>5</v>
      </c>
      <c r="AE123" s="162">
        <f>(AD123*100)/10</f>
        <v>50</v>
      </c>
      <c r="AF123" s="58">
        <v>0</v>
      </c>
      <c r="AG123" s="162">
        <f>(AF123*100)/AD123</f>
        <v>0</v>
      </c>
      <c r="AH123" s="58">
        <v>5</v>
      </c>
      <c r="AI123" s="162">
        <f>(AH123*100)/10</f>
        <v>50</v>
      </c>
      <c r="AJ123" s="58"/>
      <c r="AK123" s="58"/>
      <c r="AL123" s="58"/>
      <c r="AM123" s="58"/>
      <c r="AN123" s="58"/>
      <c r="AO123" s="58"/>
    </row>
    <row r="124" spans="2:41" ht="62.25" customHeight="1" x14ac:dyDescent="0.25">
      <c r="B124" s="176" t="s">
        <v>327</v>
      </c>
      <c r="C124" s="76"/>
      <c r="D124" s="57" t="s">
        <v>634</v>
      </c>
      <c r="E124" s="74" t="s">
        <v>893</v>
      </c>
      <c r="F124" s="74" t="s">
        <v>983</v>
      </c>
      <c r="G124" s="185" t="s">
        <v>1088</v>
      </c>
      <c r="H124" s="54" t="s">
        <v>823</v>
      </c>
      <c r="I124" s="74" t="s">
        <v>1197</v>
      </c>
      <c r="J124" s="58" t="s">
        <v>773</v>
      </c>
      <c r="K124" s="58" t="s">
        <v>326</v>
      </c>
      <c r="L124" s="60" t="s">
        <v>1264</v>
      </c>
      <c r="M124" s="58" t="s">
        <v>325</v>
      </c>
      <c r="N124" s="150">
        <v>5</v>
      </c>
      <c r="O124" s="171">
        <v>1</v>
      </c>
      <c r="P124" s="193" t="s">
        <v>1240</v>
      </c>
      <c r="Q124" s="58">
        <v>2017</v>
      </c>
      <c r="R124" s="150">
        <v>2018</v>
      </c>
      <c r="V124" s="58">
        <v>1</v>
      </c>
      <c r="W124" s="156">
        <f>(V124*100)/5</f>
        <v>20</v>
      </c>
      <c r="X124" s="58">
        <v>1</v>
      </c>
      <c r="Y124" s="162">
        <f>(X124*100)/V124</f>
        <v>100</v>
      </c>
      <c r="Z124" s="58">
        <v>0</v>
      </c>
      <c r="AA124" s="162">
        <f>(Z124*100)/5</f>
        <v>0</v>
      </c>
      <c r="AB124" s="58">
        <v>0</v>
      </c>
      <c r="AC124" s="162" t="e">
        <f t="shared" si="16"/>
        <v>#DIV/0!</v>
      </c>
      <c r="AD124" s="58">
        <v>2</v>
      </c>
      <c r="AE124" s="162">
        <f>(AD124*100)/5</f>
        <v>40</v>
      </c>
      <c r="AF124" s="58">
        <v>0</v>
      </c>
      <c r="AG124" s="162">
        <f>(AF124*100)/AD124</f>
        <v>0</v>
      </c>
      <c r="AH124" s="58">
        <v>2</v>
      </c>
      <c r="AI124" s="162">
        <f>(AH124*100)/5</f>
        <v>40</v>
      </c>
      <c r="AJ124" s="58"/>
      <c r="AK124" s="58"/>
      <c r="AL124" s="58"/>
      <c r="AM124" s="58"/>
      <c r="AN124" s="58"/>
      <c r="AO124" s="58"/>
    </row>
    <row r="125" spans="2:41" ht="24.75" customHeight="1" x14ac:dyDescent="0.25">
      <c r="B125" s="176" t="s">
        <v>935</v>
      </c>
      <c r="C125" s="76"/>
      <c r="D125" s="77" t="s">
        <v>639</v>
      </c>
      <c r="E125" s="58"/>
      <c r="F125" s="58"/>
      <c r="G125" s="58"/>
      <c r="H125" s="54"/>
      <c r="I125" s="58"/>
      <c r="J125" s="58"/>
      <c r="K125" s="58"/>
      <c r="L125" s="58"/>
      <c r="M125" s="58"/>
      <c r="N125" s="150"/>
      <c r="O125" s="171"/>
      <c r="P125" s="193"/>
      <c r="Q125" s="58"/>
      <c r="R125" s="150"/>
      <c r="V125" s="58"/>
      <c r="W125" s="156"/>
      <c r="X125" s="58"/>
      <c r="Y125" s="162"/>
      <c r="Z125" s="58"/>
      <c r="AA125" s="162"/>
      <c r="AB125" s="58"/>
      <c r="AC125" s="162"/>
      <c r="AD125" s="58"/>
      <c r="AE125" s="162"/>
      <c r="AF125" s="58"/>
      <c r="AG125" s="58"/>
      <c r="AH125" s="58"/>
      <c r="AI125" s="162"/>
      <c r="AJ125" s="58"/>
      <c r="AK125" s="58"/>
      <c r="AL125" s="58"/>
      <c r="AM125" s="58"/>
      <c r="AN125" s="58"/>
      <c r="AO125" s="58"/>
    </row>
    <row r="126" spans="2:41" s="80" customFormat="1" ht="63.75" customHeight="1" x14ac:dyDescent="0.25">
      <c r="B126" s="177" t="s">
        <v>327</v>
      </c>
      <c r="C126" s="79"/>
      <c r="D126" s="57" t="s">
        <v>635</v>
      </c>
      <c r="E126" s="73" t="s">
        <v>894</v>
      </c>
      <c r="F126" s="73" t="s">
        <v>984</v>
      </c>
      <c r="G126" s="186" t="s">
        <v>1089</v>
      </c>
      <c r="H126" s="54" t="s">
        <v>823</v>
      </c>
      <c r="I126" s="73" t="s">
        <v>1193</v>
      </c>
      <c r="J126" s="58" t="s">
        <v>773</v>
      </c>
      <c r="K126" s="58" t="s">
        <v>326</v>
      </c>
      <c r="L126" s="60" t="s">
        <v>1264</v>
      </c>
      <c r="M126" s="78" t="s">
        <v>325</v>
      </c>
      <c r="N126" s="151">
        <v>15</v>
      </c>
      <c r="O126" s="173">
        <v>1</v>
      </c>
      <c r="P126" s="194" t="s">
        <v>1240</v>
      </c>
      <c r="Q126" s="58">
        <v>2017</v>
      </c>
      <c r="R126" s="150">
        <v>2018</v>
      </c>
      <c r="V126" s="78">
        <v>7</v>
      </c>
      <c r="W126" s="158">
        <f>(V126*100)/15</f>
        <v>46.666666666666664</v>
      </c>
      <c r="X126" s="78">
        <v>4</v>
      </c>
      <c r="Y126" s="163">
        <f>(X126*100)/V126</f>
        <v>57.142857142857146</v>
      </c>
      <c r="Z126" s="78">
        <v>2</v>
      </c>
      <c r="AA126" s="163">
        <f>(Z126*100)/15</f>
        <v>13.333333333333334</v>
      </c>
      <c r="AB126" s="78">
        <v>1</v>
      </c>
      <c r="AC126" s="162">
        <f t="shared" si="16"/>
        <v>50</v>
      </c>
      <c r="AD126" s="78">
        <v>3</v>
      </c>
      <c r="AE126" s="163">
        <f>(AD126*100)/15</f>
        <v>20</v>
      </c>
      <c r="AF126" s="78">
        <v>7</v>
      </c>
      <c r="AG126" s="163">
        <f>(AF126*100)/AD126</f>
        <v>233.33333333333334</v>
      </c>
      <c r="AH126" s="78">
        <v>3</v>
      </c>
      <c r="AI126" s="163">
        <f>(AH126*100)/15</f>
        <v>20</v>
      </c>
      <c r="AJ126" s="78"/>
      <c r="AK126" s="78"/>
      <c r="AL126" s="78"/>
      <c r="AM126" s="78"/>
      <c r="AN126" s="78"/>
      <c r="AO126" s="78"/>
    </row>
    <row r="127" spans="2:41" s="80" customFormat="1" ht="64.5" customHeight="1" x14ac:dyDescent="0.25">
      <c r="B127" s="177" t="s">
        <v>327</v>
      </c>
      <c r="C127" s="79"/>
      <c r="D127" s="74" t="s">
        <v>636</v>
      </c>
      <c r="E127" s="73" t="s">
        <v>895</v>
      </c>
      <c r="F127" s="73" t="s">
        <v>985</v>
      </c>
      <c r="G127" s="143" t="s">
        <v>1090</v>
      </c>
      <c r="H127" s="54" t="s">
        <v>823</v>
      </c>
      <c r="I127" s="73" t="s">
        <v>1193</v>
      </c>
      <c r="J127" s="58" t="s">
        <v>773</v>
      </c>
      <c r="K127" s="58" t="s">
        <v>326</v>
      </c>
      <c r="L127" s="60" t="s">
        <v>1264</v>
      </c>
      <c r="M127" s="78" t="s">
        <v>325</v>
      </c>
      <c r="N127" s="151">
        <v>10</v>
      </c>
      <c r="O127" s="173">
        <v>1</v>
      </c>
      <c r="P127" s="194" t="s">
        <v>1240</v>
      </c>
      <c r="Q127" s="58">
        <v>2017</v>
      </c>
      <c r="R127" s="151">
        <v>2018</v>
      </c>
      <c r="V127" s="78">
        <v>3</v>
      </c>
      <c r="W127" s="158">
        <f>(V127*100)/10</f>
        <v>30</v>
      </c>
      <c r="X127" s="78">
        <v>1</v>
      </c>
      <c r="Y127" s="163">
        <f>(X127*100)/V127</f>
        <v>33.333333333333336</v>
      </c>
      <c r="Z127" s="78">
        <v>2</v>
      </c>
      <c r="AA127" s="163">
        <f>(Z127*100)/10</f>
        <v>20</v>
      </c>
      <c r="AB127" s="78">
        <v>3</v>
      </c>
      <c r="AC127" s="162">
        <f t="shared" si="16"/>
        <v>150</v>
      </c>
      <c r="AD127" s="78">
        <v>2</v>
      </c>
      <c r="AE127" s="163">
        <f>(AD127*100)/10</f>
        <v>20</v>
      </c>
      <c r="AF127" s="78">
        <v>0</v>
      </c>
      <c r="AG127" s="163">
        <f>(AF127*100)/AD127</f>
        <v>0</v>
      </c>
      <c r="AH127" s="78">
        <v>3</v>
      </c>
      <c r="AI127" s="163">
        <f>(AH127*100)/10</f>
        <v>30</v>
      </c>
      <c r="AJ127" s="78"/>
      <c r="AK127" s="78"/>
      <c r="AL127" s="78"/>
      <c r="AM127" s="78"/>
      <c r="AN127" s="78"/>
      <c r="AO127" s="78"/>
    </row>
    <row r="128" spans="2:41" ht="45" x14ac:dyDescent="0.25">
      <c r="B128" s="176"/>
      <c r="C128" s="76"/>
      <c r="D128" s="62" t="s">
        <v>339</v>
      </c>
      <c r="E128" s="58"/>
      <c r="F128" s="58"/>
      <c r="G128" s="58"/>
      <c r="H128" s="54"/>
      <c r="I128" s="58"/>
      <c r="J128" s="58"/>
      <c r="K128" s="58"/>
      <c r="L128" s="58"/>
      <c r="M128" s="58"/>
      <c r="N128" s="150"/>
      <c r="O128" s="171"/>
      <c r="P128" s="193"/>
      <c r="Q128" s="58"/>
      <c r="R128" s="150"/>
      <c r="V128" s="58"/>
      <c r="W128" s="156"/>
      <c r="X128" s="58"/>
      <c r="Y128" s="162"/>
      <c r="Z128" s="58"/>
      <c r="AA128" s="162"/>
      <c r="AB128" s="58"/>
      <c r="AC128" s="162"/>
      <c r="AD128" s="58"/>
      <c r="AE128" s="162"/>
      <c r="AF128" s="58"/>
      <c r="AG128" s="58"/>
      <c r="AH128" s="58"/>
      <c r="AI128" s="162"/>
      <c r="AJ128" s="58"/>
      <c r="AK128" s="58"/>
      <c r="AL128" s="58"/>
      <c r="AM128" s="58"/>
      <c r="AN128" s="58"/>
      <c r="AO128" s="58"/>
    </row>
    <row r="129" spans="2:41" ht="35.25" customHeight="1" x14ac:dyDescent="0.25">
      <c r="B129" s="176"/>
      <c r="C129" s="76"/>
      <c r="D129" s="57" t="s">
        <v>332</v>
      </c>
      <c r="E129" s="58"/>
      <c r="F129" s="58"/>
      <c r="G129" s="58"/>
      <c r="H129" s="54"/>
      <c r="I129" s="58"/>
      <c r="J129" s="58"/>
      <c r="K129" s="58"/>
      <c r="L129" s="58"/>
      <c r="M129" s="58"/>
      <c r="N129" s="150"/>
      <c r="O129" s="171"/>
      <c r="P129" s="193"/>
      <c r="Q129" s="58"/>
      <c r="R129" s="150"/>
      <c r="V129" s="58"/>
      <c r="W129" s="156"/>
      <c r="X129" s="58"/>
      <c r="Y129" s="162"/>
      <c r="Z129" s="58"/>
      <c r="AA129" s="162"/>
      <c r="AB129" s="58"/>
      <c r="AC129" s="162"/>
      <c r="AD129" s="58"/>
      <c r="AE129" s="162"/>
      <c r="AF129" s="58"/>
      <c r="AG129" s="58"/>
      <c r="AH129" s="58"/>
      <c r="AI129" s="162"/>
      <c r="AJ129" s="58"/>
      <c r="AK129" s="58"/>
      <c r="AL129" s="58"/>
      <c r="AM129" s="58"/>
      <c r="AN129" s="58"/>
      <c r="AO129" s="58"/>
    </row>
    <row r="130" spans="2:41" ht="39" customHeight="1" x14ac:dyDescent="0.25">
      <c r="B130" s="178" t="s">
        <v>935</v>
      </c>
      <c r="C130" s="81"/>
      <c r="D130" s="77" t="s">
        <v>680</v>
      </c>
      <c r="E130" s="58"/>
      <c r="F130" s="58"/>
      <c r="G130" s="58"/>
      <c r="H130" s="54"/>
      <c r="I130" s="58"/>
      <c r="J130" s="58"/>
      <c r="K130" s="58"/>
      <c r="L130" s="58"/>
      <c r="M130" s="58"/>
      <c r="N130" s="150"/>
      <c r="O130" s="171"/>
      <c r="P130" s="193"/>
      <c r="Q130" s="58"/>
      <c r="R130" s="150"/>
      <c r="V130" s="58"/>
      <c r="W130" s="156"/>
      <c r="X130" s="58"/>
      <c r="Y130" s="162"/>
      <c r="Z130" s="58"/>
      <c r="AA130" s="162"/>
      <c r="AB130" s="58"/>
      <c r="AC130" s="162"/>
      <c r="AD130" s="58"/>
      <c r="AE130" s="162"/>
      <c r="AF130" s="58"/>
      <c r="AG130" s="58"/>
      <c r="AH130" s="58"/>
      <c r="AI130" s="162"/>
      <c r="AJ130" s="58"/>
      <c r="AK130" s="58"/>
      <c r="AL130" s="58"/>
      <c r="AM130" s="58"/>
      <c r="AN130" s="58"/>
      <c r="AO130" s="58"/>
    </row>
    <row r="131" spans="2:41" ht="67.5" customHeight="1" x14ac:dyDescent="0.25">
      <c r="B131" s="178" t="s">
        <v>327</v>
      </c>
      <c r="C131" s="81"/>
      <c r="D131" s="82" t="s">
        <v>681</v>
      </c>
      <c r="E131" s="74" t="s">
        <v>880</v>
      </c>
      <c r="F131" s="74" t="s">
        <v>986</v>
      </c>
      <c r="G131" s="183" t="s">
        <v>1091</v>
      </c>
      <c r="H131" s="54" t="s">
        <v>823</v>
      </c>
      <c r="I131" s="74" t="s">
        <v>1198</v>
      </c>
      <c r="J131" s="58" t="s">
        <v>773</v>
      </c>
      <c r="K131" s="58" t="s">
        <v>326</v>
      </c>
      <c r="L131" s="60" t="s">
        <v>1264</v>
      </c>
      <c r="M131" s="58" t="s">
        <v>325</v>
      </c>
      <c r="N131" s="150">
        <v>1</v>
      </c>
      <c r="O131" s="171">
        <v>1</v>
      </c>
      <c r="P131" s="193" t="s">
        <v>1240</v>
      </c>
      <c r="Q131" s="58">
        <v>2017</v>
      </c>
      <c r="R131" s="150">
        <v>2018</v>
      </c>
      <c r="V131" s="58">
        <v>0</v>
      </c>
      <c r="W131" s="156">
        <f>(V131*100)/1</f>
        <v>0</v>
      </c>
      <c r="X131" s="58">
        <v>0</v>
      </c>
      <c r="Y131" s="162" t="e">
        <f>(X131*100)/V131</f>
        <v>#DIV/0!</v>
      </c>
      <c r="Z131" s="58">
        <v>0</v>
      </c>
      <c r="AA131" s="162">
        <f>(Z131*100)/1</f>
        <v>0</v>
      </c>
      <c r="AB131" s="58">
        <v>0</v>
      </c>
      <c r="AC131" s="162" t="e">
        <f t="shared" si="16"/>
        <v>#DIV/0!</v>
      </c>
      <c r="AD131" s="58">
        <v>1</v>
      </c>
      <c r="AE131" s="162">
        <f>(AD131*100)/1</f>
        <v>100</v>
      </c>
      <c r="AF131" s="58">
        <v>0</v>
      </c>
      <c r="AG131" s="162">
        <f>(AF131*100)/AD131</f>
        <v>0</v>
      </c>
      <c r="AH131" s="58">
        <v>0</v>
      </c>
      <c r="AI131" s="162">
        <f>(AH131*100)/1</f>
        <v>0</v>
      </c>
      <c r="AJ131" s="58"/>
      <c r="AK131" s="58"/>
      <c r="AL131" s="58"/>
      <c r="AM131" s="58"/>
      <c r="AN131" s="58"/>
      <c r="AO131" s="58"/>
    </row>
    <row r="132" spans="2:41" ht="81" customHeight="1" x14ac:dyDescent="0.25">
      <c r="B132" s="178" t="s">
        <v>327</v>
      </c>
      <c r="C132" s="81"/>
      <c r="D132" s="82" t="s">
        <v>682</v>
      </c>
      <c r="E132" s="74" t="s">
        <v>860</v>
      </c>
      <c r="F132" s="74" t="s">
        <v>987</v>
      </c>
      <c r="G132" s="185" t="s">
        <v>1092</v>
      </c>
      <c r="H132" s="54" t="s">
        <v>823</v>
      </c>
      <c r="I132" s="74" t="s">
        <v>1199</v>
      </c>
      <c r="J132" s="58" t="s">
        <v>773</v>
      </c>
      <c r="K132" s="58" t="s">
        <v>326</v>
      </c>
      <c r="L132" s="60" t="s">
        <v>1264</v>
      </c>
      <c r="M132" s="58" t="s">
        <v>325</v>
      </c>
      <c r="N132" s="150">
        <v>10</v>
      </c>
      <c r="O132" s="171">
        <v>1</v>
      </c>
      <c r="P132" s="193" t="s">
        <v>1240</v>
      </c>
      <c r="Q132" s="58">
        <v>2017</v>
      </c>
      <c r="R132" s="150">
        <v>2018</v>
      </c>
      <c r="V132" s="58">
        <v>5</v>
      </c>
      <c r="W132" s="156">
        <f>(V132*100)/10</f>
        <v>50</v>
      </c>
      <c r="X132" s="58">
        <v>5</v>
      </c>
      <c r="Y132" s="162">
        <f t="shared" ref="Y132:Y135" si="29">(X132*100)/V132</f>
        <v>100</v>
      </c>
      <c r="Z132" s="58">
        <v>0</v>
      </c>
      <c r="AA132" s="162">
        <f>(Z132*100)/10</f>
        <v>0</v>
      </c>
      <c r="AB132" s="58">
        <v>0</v>
      </c>
      <c r="AC132" s="162" t="e">
        <f t="shared" si="16"/>
        <v>#DIV/0!</v>
      </c>
      <c r="AD132" s="58">
        <v>3</v>
      </c>
      <c r="AE132" s="162">
        <f>(AD132*100)/10</f>
        <v>30</v>
      </c>
      <c r="AF132" s="58">
        <v>0</v>
      </c>
      <c r="AG132" s="162">
        <f t="shared" ref="AG132" si="30">(AF132*100)/AD132</f>
        <v>0</v>
      </c>
      <c r="AH132" s="58">
        <v>2</v>
      </c>
      <c r="AI132" s="162">
        <f>(AH132*100)/10</f>
        <v>20</v>
      </c>
      <c r="AJ132" s="58"/>
      <c r="AK132" s="58"/>
      <c r="AL132" s="58"/>
      <c r="AM132" s="58"/>
      <c r="AN132" s="58"/>
      <c r="AO132" s="58"/>
    </row>
    <row r="133" spans="2:41" ht="47.25" customHeight="1" x14ac:dyDescent="0.25">
      <c r="B133" s="178" t="s">
        <v>327</v>
      </c>
      <c r="C133" s="81"/>
      <c r="D133" s="82" t="s">
        <v>683</v>
      </c>
      <c r="E133" s="74" t="s">
        <v>877</v>
      </c>
      <c r="F133" s="74" t="s">
        <v>988</v>
      </c>
      <c r="G133" s="183" t="s">
        <v>1093</v>
      </c>
      <c r="H133" s="54" t="s">
        <v>823</v>
      </c>
      <c r="I133" s="74" t="s">
        <v>1200</v>
      </c>
      <c r="J133" s="58" t="s">
        <v>773</v>
      </c>
      <c r="K133" s="58" t="s">
        <v>326</v>
      </c>
      <c r="L133" s="60" t="s">
        <v>1264</v>
      </c>
      <c r="M133" s="58" t="s">
        <v>325</v>
      </c>
      <c r="N133" s="150">
        <v>1</v>
      </c>
      <c r="O133" s="171">
        <v>1</v>
      </c>
      <c r="P133" s="193" t="s">
        <v>1239</v>
      </c>
      <c r="Q133" s="58">
        <v>2017</v>
      </c>
      <c r="R133" s="150">
        <v>2018</v>
      </c>
      <c r="V133" s="58">
        <v>1</v>
      </c>
      <c r="W133" s="156">
        <f>(V133*100)/1</f>
        <v>100</v>
      </c>
      <c r="X133" s="58">
        <v>1</v>
      </c>
      <c r="Y133" s="162">
        <f t="shared" si="29"/>
        <v>100</v>
      </c>
      <c r="Z133" s="58">
        <v>0</v>
      </c>
      <c r="AA133" s="162">
        <f>(Z133*100)/1</f>
        <v>0</v>
      </c>
      <c r="AB133" s="58">
        <v>0</v>
      </c>
      <c r="AC133" s="162" t="e">
        <f t="shared" si="16"/>
        <v>#DIV/0!</v>
      </c>
      <c r="AD133" s="58">
        <v>0</v>
      </c>
      <c r="AE133" s="162">
        <f>(AD133*100)/1</f>
        <v>0</v>
      </c>
      <c r="AF133" s="58">
        <v>0</v>
      </c>
      <c r="AG133" s="162">
        <v>0</v>
      </c>
      <c r="AH133" s="58">
        <v>0</v>
      </c>
      <c r="AI133" s="162">
        <f>(AH133*100)/1</f>
        <v>0</v>
      </c>
      <c r="AJ133" s="58"/>
      <c r="AK133" s="58"/>
      <c r="AL133" s="58"/>
      <c r="AM133" s="58"/>
      <c r="AN133" s="58"/>
      <c r="AO133" s="58"/>
    </row>
    <row r="134" spans="2:41" ht="60" customHeight="1" x14ac:dyDescent="0.25">
      <c r="B134" s="178" t="s">
        <v>327</v>
      </c>
      <c r="C134" s="81"/>
      <c r="D134" s="82" t="s">
        <v>684</v>
      </c>
      <c r="E134" s="74" t="s">
        <v>877</v>
      </c>
      <c r="F134" s="74" t="s">
        <v>989</v>
      </c>
      <c r="G134" s="183" t="s">
        <v>1094</v>
      </c>
      <c r="H134" s="54" t="s">
        <v>823</v>
      </c>
      <c r="I134" s="74" t="s">
        <v>1201</v>
      </c>
      <c r="J134" s="58" t="s">
        <v>773</v>
      </c>
      <c r="K134" s="58" t="s">
        <v>326</v>
      </c>
      <c r="L134" s="60" t="s">
        <v>1264</v>
      </c>
      <c r="M134" s="58" t="s">
        <v>325</v>
      </c>
      <c r="N134" s="150">
        <v>1</v>
      </c>
      <c r="O134" s="171">
        <v>1</v>
      </c>
      <c r="P134" s="193" t="s">
        <v>1240</v>
      </c>
      <c r="Q134" s="58">
        <v>2017</v>
      </c>
      <c r="R134" s="150">
        <v>2018</v>
      </c>
      <c r="V134" s="58">
        <v>0</v>
      </c>
      <c r="W134" s="156">
        <f>(V134*100)/1</f>
        <v>0</v>
      </c>
      <c r="X134" s="58">
        <v>0</v>
      </c>
      <c r="Y134" s="162" t="e">
        <f t="shared" si="29"/>
        <v>#DIV/0!</v>
      </c>
      <c r="Z134" s="58">
        <v>0</v>
      </c>
      <c r="AA134" s="162">
        <f>(Z134*100)/1</f>
        <v>0</v>
      </c>
      <c r="AB134" s="58">
        <v>0</v>
      </c>
      <c r="AC134" s="162" t="e">
        <f t="shared" si="16"/>
        <v>#DIV/0!</v>
      </c>
      <c r="AD134" s="58">
        <v>0</v>
      </c>
      <c r="AE134" s="162">
        <f>(AD134*100)/1</f>
        <v>0</v>
      </c>
      <c r="AF134" s="58">
        <v>0</v>
      </c>
      <c r="AG134" s="162">
        <v>0</v>
      </c>
      <c r="AH134" s="58">
        <v>1</v>
      </c>
      <c r="AI134" s="162">
        <f>(AH134*100)/1</f>
        <v>100</v>
      </c>
      <c r="AJ134" s="58"/>
      <c r="AK134" s="58"/>
      <c r="AL134" s="58"/>
      <c r="AM134" s="58"/>
      <c r="AN134" s="58"/>
      <c r="AO134" s="58"/>
    </row>
    <row r="135" spans="2:41" ht="66.75" customHeight="1" x14ac:dyDescent="0.25">
      <c r="B135" s="178" t="s">
        <v>327</v>
      </c>
      <c r="C135" s="81"/>
      <c r="D135" s="127" t="s">
        <v>685</v>
      </c>
      <c r="E135" s="74" t="s">
        <v>877</v>
      </c>
      <c r="F135" s="74" t="s">
        <v>990</v>
      </c>
      <c r="G135" s="183" t="s">
        <v>1095</v>
      </c>
      <c r="H135" s="54" t="s">
        <v>823</v>
      </c>
      <c r="I135" s="74" t="s">
        <v>1202</v>
      </c>
      <c r="J135" s="58" t="s">
        <v>773</v>
      </c>
      <c r="K135" s="58" t="s">
        <v>326</v>
      </c>
      <c r="L135" s="60" t="s">
        <v>1264</v>
      </c>
      <c r="M135" s="58" t="s">
        <v>325</v>
      </c>
      <c r="N135" s="150">
        <v>24</v>
      </c>
      <c r="O135" s="171">
        <v>1</v>
      </c>
      <c r="P135" s="193" t="s">
        <v>1240</v>
      </c>
      <c r="Q135" s="58">
        <v>2017</v>
      </c>
      <c r="R135" s="150">
        <v>2018</v>
      </c>
      <c r="V135" s="58">
        <v>0</v>
      </c>
      <c r="W135" s="156">
        <f>(V135*100)/24</f>
        <v>0</v>
      </c>
      <c r="X135" s="58">
        <v>0</v>
      </c>
      <c r="Y135" s="162" t="e">
        <f t="shared" si="29"/>
        <v>#DIV/0!</v>
      </c>
      <c r="Z135" s="58">
        <v>0</v>
      </c>
      <c r="AA135" s="162">
        <f>(Z135*100)/24</f>
        <v>0</v>
      </c>
      <c r="AB135" s="58">
        <v>0</v>
      </c>
      <c r="AC135" s="162" t="e">
        <f t="shared" si="16"/>
        <v>#DIV/0!</v>
      </c>
      <c r="AD135" s="58">
        <v>0</v>
      </c>
      <c r="AE135" s="162">
        <f>(AD135*100)/24</f>
        <v>0</v>
      </c>
      <c r="AF135" s="58">
        <v>0</v>
      </c>
      <c r="AG135" s="162">
        <v>0</v>
      </c>
      <c r="AH135" s="58">
        <v>24</v>
      </c>
      <c r="AI135" s="162">
        <f>(AH135*100)/24</f>
        <v>100</v>
      </c>
      <c r="AJ135" s="58"/>
      <c r="AK135" s="58"/>
      <c r="AL135" s="58"/>
      <c r="AM135" s="58"/>
      <c r="AN135" s="58"/>
      <c r="AO135" s="58"/>
    </row>
    <row r="136" spans="2:41" ht="51" customHeight="1" x14ac:dyDescent="0.25">
      <c r="B136" s="178" t="s">
        <v>935</v>
      </c>
      <c r="C136" s="81"/>
      <c r="D136" s="124" t="s">
        <v>686</v>
      </c>
      <c r="E136" s="74"/>
      <c r="F136" s="58"/>
      <c r="G136" s="58"/>
      <c r="H136" s="54"/>
      <c r="I136" s="58"/>
      <c r="J136" s="58"/>
      <c r="K136" s="58"/>
      <c r="L136" s="58"/>
      <c r="M136" s="58"/>
      <c r="N136" s="150"/>
      <c r="O136" s="171"/>
      <c r="P136" s="193"/>
      <c r="Q136" s="58"/>
      <c r="R136" s="150"/>
      <c r="V136" s="58"/>
      <c r="W136" s="156"/>
      <c r="X136" s="58"/>
      <c r="Y136" s="162"/>
      <c r="Z136" s="58"/>
      <c r="AA136" s="162"/>
      <c r="AB136" s="58"/>
      <c r="AC136" s="162"/>
      <c r="AD136" s="58"/>
      <c r="AE136" s="162"/>
      <c r="AF136" s="58"/>
      <c r="AG136" s="58"/>
      <c r="AH136" s="58"/>
      <c r="AI136" s="162"/>
      <c r="AJ136" s="58"/>
      <c r="AK136" s="58"/>
      <c r="AL136" s="58"/>
      <c r="AM136" s="58"/>
      <c r="AN136" s="58"/>
      <c r="AO136" s="58"/>
    </row>
    <row r="137" spans="2:41" ht="48.75" customHeight="1" x14ac:dyDescent="0.25">
      <c r="B137" s="178" t="s">
        <v>327</v>
      </c>
      <c r="C137" s="81"/>
      <c r="D137" s="82" t="s">
        <v>1257</v>
      </c>
      <c r="E137" s="74" t="s">
        <v>846</v>
      </c>
      <c r="F137" s="74" t="s">
        <v>948</v>
      </c>
      <c r="G137" s="185" t="s">
        <v>1096</v>
      </c>
      <c r="H137" s="54" t="s">
        <v>823</v>
      </c>
      <c r="I137" s="74" t="s">
        <v>1203</v>
      </c>
      <c r="J137" s="58" t="s">
        <v>773</v>
      </c>
      <c r="K137" s="58" t="s">
        <v>326</v>
      </c>
      <c r="L137" s="60" t="s">
        <v>1264</v>
      </c>
      <c r="M137" s="58" t="s">
        <v>325</v>
      </c>
      <c r="N137" s="150">
        <v>40</v>
      </c>
      <c r="O137" s="171">
        <v>1</v>
      </c>
      <c r="P137" s="193" t="s">
        <v>1262</v>
      </c>
      <c r="Q137" s="58">
        <v>2017</v>
      </c>
      <c r="R137" s="150">
        <v>2018</v>
      </c>
      <c r="V137" s="58">
        <v>20</v>
      </c>
      <c r="W137" s="156">
        <f>(V137*100)/40</f>
        <v>50</v>
      </c>
      <c r="X137" s="58">
        <v>20</v>
      </c>
      <c r="Y137" s="162">
        <f>(X137*100)/V137</f>
        <v>100</v>
      </c>
      <c r="Z137" s="58">
        <v>0</v>
      </c>
      <c r="AA137" s="162">
        <f>(Z137*100)/40</f>
        <v>0</v>
      </c>
      <c r="AB137" s="58">
        <v>0</v>
      </c>
      <c r="AC137" s="162" t="e">
        <f t="shared" si="16"/>
        <v>#DIV/0!</v>
      </c>
      <c r="AD137" s="58">
        <v>20</v>
      </c>
      <c r="AE137" s="162">
        <f>(AD137*100)/40</f>
        <v>50</v>
      </c>
      <c r="AF137" s="58">
        <v>12</v>
      </c>
      <c r="AG137" s="162">
        <f>(AF137*100)/AD137</f>
        <v>60</v>
      </c>
      <c r="AH137" s="58">
        <v>0</v>
      </c>
      <c r="AI137" s="162">
        <f>(AH137*100)/40</f>
        <v>0</v>
      </c>
      <c r="AJ137" s="58"/>
      <c r="AK137" s="58"/>
      <c r="AL137" s="58"/>
      <c r="AM137" s="58"/>
      <c r="AN137" s="58"/>
      <c r="AO137" s="58"/>
    </row>
    <row r="138" spans="2:41" ht="47.25" customHeight="1" x14ac:dyDescent="0.25">
      <c r="B138" s="178" t="s">
        <v>327</v>
      </c>
      <c r="C138" s="81"/>
      <c r="D138" s="82" t="s">
        <v>1258</v>
      </c>
      <c r="E138" s="74" t="s">
        <v>846</v>
      </c>
      <c r="F138" s="74" t="s">
        <v>948</v>
      </c>
      <c r="G138" s="185" t="s">
        <v>1096</v>
      </c>
      <c r="H138" s="54" t="s">
        <v>823</v>
      </c>
      <c r="I138" s="74" t="s">
        <v>1203</v>
      </c>
      <c r="J138" s="58" t="s">
        <v>773</v>
      </c>
      <c r="K138" s="58" t="s">
        <v>326</v>
      </c>
      <c r="L138" s="60" t="s">
        <v>1264</v>
      </c>
      <c r="M138" s="58" t="s">
        <v>325</v>
      </c>
      <c r="N138" s="150">
        <v>29</v>
      </c>
      <c r="O138" s="171">
        <v>1</v>
      </c>
      <c r="P138" s="193" t="s">
        <v>1261</v>
      </c>
      <c r="Q138" s="58">
        <v>2017</v>
      </c>
      <c r="R138" s="150">
        <v>2018</v>
      </c>
      <c r="V138" s="58">
        <v>13</v>
      </c>
      <c r="W138" s="156">
        <f>(V138*100)/29</f>
        <v>44.827586206896555</v>
      </c>
      <c r="X138" s="58">
        <v>13</v>
      </c>
      <c r="Y138" s="162">
        <f t="shared" ref="Y138:Y140" si="31">(X138*100)/V138</f>
        <v>100</v>
      </c>
      <c r="Z138" s="58">
        <v>0</v>
      </c>
      <c r="AA138" s="162">
        <f>(Z138*100)/29</f>
        <v>0</v>
      </c>
      <c r="AB138" s="58">
        <v>0</v>
      </c>
      <c r="AC138" s="162" t="e">
        <f t="shared" si="16"/>
        <v>#DIV/0!</v>
      </c>
      <c r="AD138" s="58">
        <v>16</v>
      </c>
      <c r="AE138" s="162">
        <f>(AD138*100)/29</f>
        <v>55.172413793103445</v>
      </c>
      <c r="AF138" s="58">
        <v>9</v>
      </c>
      <c r="AG138" s="162">
        <f t="shared" ref="AG138:AG142" si="32">(AF138*100)/AD138</f>
        <v>56.25</v>
      </c>
      <c r="AH138" s="58">
        <v>0</v>
      </c>
      <c r="AI138" s="162">
        <f>(AH138*100)/29</f>
        <v>0</v>
      </c>
      <c r="AJ138" s="58"/>
      <c r="AK138" s="58"/>
      <c r="AL138" s="58"/>
      <c r="AM138" s="58"/>
      <c r="AN138" s="58"/>
      <c r="AO138" s="58"/>
    </row>
    <row r="139" spans="2:41" ht="46.5" customHeight="1" x14ac:dyDescent="0.25">
      <c r="B139" s="178" t="s">
        <v>327</v>
      </c>
      <c r="C139" s="81"/>
      <c r="D139" s="82" t="s">
        <v>1259</v>
      </c>
      <c r="E139" s="74" t="s">
        <v>846</v>
      </c>
      <c r="F139" s="74" t="s">
        <v>948</v>
      </c>
      <c r="G139" s="185" t="s">
        <v>1096</v>
      </c>
      <c r="H139" s="54" t="s">
        <v>823</v>
      </c>
      <c r="I139" s="74" t="s">
        <v>1203</v>
      </c>
      <c r="J139" s="58" t="s">
        <v>773</v>
      </c>
      <c r="K139" s="58" t="s">
        <v>326</v>
      </c>
      <c r="L139" s="60" t="s">
        <v>1264</v>
      </c>
      <c r="M139" s="58" t="s">
        <v>325</v>
      </c>
      <c r="N139" s="150">
        <v>8</v>
      </c>
      <c r="O139" s="171">
        <v>1</v>
      </c>
      <c r="P139" s="193" t="s">
        <v>1240</v>
      </c>
      <c r="Q139" s="58">
        <v>2017</v>
      </c>
      <c r="R139" s="150">
        <v>2018</v>
      </c>
      <c r="V139" s="58">
        <v>4</v>
      </c>
      <c r="W139" s="156">
        <f>(V139*100)/8</f>
        <v>50</v>
      </c>
      <c r="X139" s="58">
        <v>4</v>
      </c>
      <c r="Y139" s="162">
        <f t="shared" si="31"/>
        <v>100</v>
      </c>
      <c r="Z139" s="58">
        <v>0</v>
      </c>
      <c r="AA139" s="162">
        <f>(Z139*100)/8</f>
        <v>0</v>
      </c>
      <c r="AB139" s="58">
        <v>0</v>
      </c>
      <c r="AC139" s="162" t="e">
        <f t="shared" si="16"/>
        <v>#DIV/0!</v>
      </c>
      <c r="AD139" s="58">
        <v>4</v>
      </c>
      <c r="AE139" s="162">
        <f>(AD139*100)/8</f>
        <v>50</v>
      </c>
      <c r="AF139" s="58">
        <v>11</v>
      </c>
      <c r="AG139" s="162">
        <f t="shared" si="32"/>
        <v>275</v>
      </c>
      <c r="AH139" s="58">
        <v>0</v>
      </c>
      <c r="AI139" s="162">
        <f>(AH139*100)/8</f>
        <v>0</v>
      </c>
      <c r="AJ139" s="58"/>
      <c r="AK139" s="58"/>
      <c r="AL139" s="58"/>
      <c r="AM139" s="58"/>
      <c r="AN139" s="58"/>
      <c r="AO139" s="58"/>
    </row>
    <row r="140" spans="2:41" ht="46.5" customHeight="1" x14ac:dyDescent="0.25">
      <c r="B140" s="178" t="s">
        <v>327</v>
      </c>
      <c r="C140" s="81"/>
      <c r="D140" s="82" t="s">
        <v>1260</v>
      </c>
      <c r="E140" s="74" t="s">
        <v>846</v>
      </c>
      <c r="F140" s="74" t="s">
        <v>948</v>
      </c>
      <c r="G140" s="185" t="s">
        <v>1096</v>
      </c>
      <c r="H140" s="54" t="s">
        <v>823</v>
      </c>
      <c r="I140" s="74" t="s">
        <v>1203</v>
      </c>
      <c r="J140" s="58" t="s">
        <v>773</v>
      </c>
      <c r="K140" s="58" t="s">
        <v>326</v>
      </c>
      <c r="L140" s="60" t="s">
        <v>1264</v>
      </c>
      <c r="M140" s="58" t="s">
        <v>325</v>
      </c>
      <c r="N140" s="150">
        <v>8</v>
      </c>
      <c r="O140" s="171">
        <v>1</v>
      </c>
      <c r="P140" s="193" t="s">
        <v>1240</v>
      </c>
      <c r="Q140" s="58">
        <v>2017</v>
      </c>
      <c r="R140" s="150">
        <v>2018</v>
      </c>
      <c r="V140" s="58">
        <v>4</v>
      </c>
      <c r="W140" s="156">
        <f>(V140*100)/8</f>
        <v>50</v>
      </c>
      <c r="X140" s="58">
        <v>4</v>
      </c>
      <c r="Y140" s="162">
        <f t="shared" si="31"/>
        <v>100</v>
      </c>
      <c r="Z140" s="58">
        <v>0</v>
      </c>
      <c r="AA140" s="162">
        <f>(Z140*100)/8</f>
        <v>0</v>
      </c>
      <c r="AB140" s="58">
        <v>0</v>
      </c>
      <c r="AC140" s="162" t="e">
        <f t="shared" si="16"/>
        <v>#DIV/0!</v>
      </c>
      <c r="AD140" s="58">
        <v>4</v>
      </c>
      <c r="AE140" s="162">
        <f>(AD140*100)/8</f>
        <v>50</v>
      </c>
      <c r="AF140" s="58">
        <v>3</v>
      </c>
      <c r="AG140" s="162">
        <f t="shared" si="32"/>
        <v>75</v>
      </c>
      <c r="AH140" s="58">
        <v>0</v>
      </c>
      <c r="AI140" s="162">
        <f>(AH140*100)/8</f>
        <v>0</v>
      </c>
      <c r="AJ140" s="58"/>
      <c r="AK140" s="58"/>
      <c r="AL140" s="58"/>
      <c r="AM140" s="58"/>
      <c r="AN140" s="58"/>
      <c r="AO140" s="58"/>
    </row>
    <row r="141" spans="2:41" ht="63.75" customHeight="1" x14ac:dyDescent="0.25">
      <c r="B141" s="178" t="s">
        <v>327</v>
      </c>
      <c r="C141" s="81"/>
      <c r="D141" s="82" t="s">
        <v>687</v>
      </c>
      <c r="E141" s="74" t="s">
        <v>896</v>
      </c>
      <c r="F141" s="74" t="s">
        <v>995</v>
      </c>
      <c r="G141" s="183" t="s">
        <v>1097</v>
      </c>
      <c r="H141" s="54" t="s">
        <v>823</v>
      </c>
      <c r="I141" s="74" t="s">
        <v>1204</v>
      </c>
      <c r="J141" s="58" t="s">
        <v>773</v>
      </c>
      <c r="K141" s="58" t="s">
        <v>326</v>
      </c>
      <c r="L141" s="60" t="s">
        <v>1264</v>
      </c>
      <c r="M141" s="58" t="s">
        <v>325</v>
      </c>
      <c r="N141" s="150">
        <v>1</v>
      </c>
      <c r="O141" s="171">
        <v>1</v>
      </c>
      <c r="P141" s="193" t="s">
        <v>1239</v>
      </c>
      <c r="Q141" s="58">
        <v>2017</v>
      </c>
      <c r="R141" s="150">
        <v>2018</v>
      </c>
      <c r="V141" s="58">
        <v>0</v>
      </c>
      <c r="W141" s="156">
        <f>(V141*100)/1</f>
        <v>0</v>
      </c>
      <c r="X141" s="58">
        <v>0</v>
      </c>
      <c r="Y141" s="162" t="e">
        <f t="shared" ref="Y141:Y142" si="33">(X141*100)/V141</f>
        <v>#DIV/0!</v>
      </c>
      <c r="Z141" s="58">
        <v>0</v>
      </c>
      <c r="AA141" s="162">
        <f>(Z141*100)/4</f>
        <v>0</v>
      </c>
      <c r="AB141" s="58">
        <v>0</v>
      </c>
      <c r="AC141" s="162" t="e">
        <f t="shared" si="16"/>
        <v>#DIV/0!</v>
      </c>
      <c r="AD141" s="58">
        <v>1</v>
      </c>
      <c r="AE141" s="162">
        <f>(AD141*100)/1</f>
        <v>100</v>
      </c>
      <c r="AF141" s="58">
        <v>1</v>
      </c>
      <c r="AG141" s="162">
        <f t="shared" si="32"/>
        <v>100</v>
      </c>
      <c r="AH141" s="58">
        <v>0</v>
      </c>
      <c r="AI141" s="162">
        <f>(AH141*100)/1</f>
        <v>0</v>
      </c>
      <c r="AJ141" s="58"/>
      <c r="AK141" s="58"/>
      <c r="AL141" s="58"/>
      <c r="AM141" s="58"/>
      <c r="AN141" s="58"/>
      <c r="AO141" s="58"/>
    </row>
    <row r="142" spans="2:41" ht="65.25" customHeight="1" x14ac:dyDescent="0.25">
      <c r="B142" s="178" t="s">
        <v>327</v>
      </c>
      <c r="C142" s="81"/>
      <c r="D142" s="82" t="s">
        <v>688</v>
      </c>
      <c r="E142" s="74" t="s">
        <v>880</v>
      </c>
      <c r="F142" s="74" t="s">
        <v>991</v>
      </c>
      <c r="G142" s="183" t="s">
        <v>1098</v>
      </c>
      <c r="H142" s="54" t="s">
        <v>823</v>
      </c>
      <c r="I142" s="74" t="s">
        <v>1202</v>
      </c>
      <c r="J142" s="58" t="s">
        <v>773</v>
      </c>
      <c r="K142" s="58" t="s">
        <v>326</v>
      </c>
      <c r="L142" s="60" t="s">
        <v>1264</v>
      </c>
      <c r="M142" s="58" t="s">
        <v>325</v>
      </c>
      <c r="N142" s="150">
        <v>2</v>
      </c>
      <c r="O142" s="171">
        <v>1</v>
      </c>
      <c r="P142" s="193" t="s">
        <v>1251</v>
      </c>
      <c r="Q142" s="58">
        <v>2017</v>
      </c>
      <c r="R142" s="150">
        <v>2018</v>
      </c>
      <c r="V142" s="58">
        <v>0</v>
      </c>
      <c r="W142" s="156">
        <f>(V142*100)/2</f>
        <v>0</v>
      </c>
      <c r="X142" s="58">
        <v>0</v>
      </c>
      <c r="Y142" s="162" t="e">
        <f t="shared" si="33"/>
        <v>#DIV/0!</v>
      </c>
      <c r="Z142" s="58">
        <v>0</v>
      </c>
      <c r="AA142" s="162">
        <f>(Z142*100)/2</f>
        <v>0</v>
      </c>
      <c r="AB142" s="58">
        <v>0</v>
      </c>
      <c r="AC142" s="162" t="e">
        <f t="shared" ref="AC142:AC191" si="34">(AB142*100)/Z142</f>
        <v>#DIV/0!</v>
      </c>
      <c r="AD142" s="58">
        <v>2</v>
      </c>
      <c r="AE142" s="162">
        <f>(AD142*100)/2</f>
        <v>100</v>
      </c>
      <c r="AF142" s="58">
        <v>3</v>
      </c>
      <c r="AG142" s="162">
        <f t="shared" si="32"/>
        <v>150</v>
      </c>
      <c r="AH142" s="58">
        <v>0</v>
      </c>
      <c r="AI142" s="162">
        <f>(AH142*100)/2</f>
        <v>0</v>
      </c>
      <c r="AJ142" s="58"/>
      <c r="AK142" s="58"/>
      <c r="AL142" s="58"/>
      <c r="AM142" s="58"/>
      <c r="AN142" s="58"/>
      <c r="AO142" s="58"/>
    </row>
    <row r="143" spans="2:41" ht="35.25" customHeight="1" x14ac:dyDescent="0.25">
      <c r="B143" s="178" t="s">
        <v>935</v>
      </c>
      <c r="C143" s="81"/>
      <c r="D143" s="124" t="s">
        <v>689</v>
      </c>
      <c r="E143" s="58"/>
      <c r="F143" s="58"/>
      <c r="G143" s="58"/>
      <c r="H143" s="54"/>
      <c r="I143" s="58"/>
      <c r="J143" s="58"/>
      <c r="K143" s="58"/>
      <c r="L143" s="58"/>
      <c r="M143" s="58"/>
      <c r="N143" s="150"/>
      <c r="O143" s="171"/>
      <c r="P143" s="193"/>
      <c r="Q143" s="58"/>
      <c r="R143" s="150"/>
      <c r="V143" s="58"/>
      <c r="W143" s="156"/>
      <c r="X143" s="58"/>
      <c r="Y143" s="162"/>
      <c r="Z143" s="58"/>
      <c r="AA143" s="162"/>
      <c r="AB143" s="58"/>
      <c r="AC143" s="162"/>
      <c r="AD143" s="58"/>
      <c r="AE143" s="162"/>
      <c r="AF143" s="58"/>
      <c r="AG143" s="58"/>
      <c r="AH143" s="58"/>
      <c r="AI143" s="162"/>
      <c r="AJ143" s="58"/>
      <c r="AK143" s="58"/>
      <c r="AL143" s="58"/>
      <c r="AM143" s="58"/>
      <c r="AN143" s="58"/>
      <c r="AO143" s="58"/>
    </row>
    <row r="144" spans="2:41" ht="64.5" customHeight="1" x14ac:dyDescent="0.25">
      <c r="B144" s="178" t="s">
        <v>327</v>
      </c>
      <c r="C144" s="81"/>
      <c r="D144" s="82" t="s">
        <v>765</v>
      </c>
      <c r="E144" s="74" t="s">
        <v>897</v>
      </c>
      <c r="F144" s="74" t="s">
        <v>992</v>
      </c>
      <c r="G144" s="183" t="s">
        <v>1099</v>
      </c>
      <c r="H144" s="54" t="s">
        <v>823</v>
      </c>
      <c r="I144" s="74" t="s">
        <v>1205</v>
      </c>
      <c r="J144" s="58" t="s">
        <v>773</v>
      </c>
      <c r="K144" s="58" t="s">
        <v>326</v>
      </c>
      <c r="L144" s="60" t="s">
        <v>1264</v>
      </c>
      <c r="M144" s="58" t="s">
        <v>325</v>
      </c>
      <c r="N144" s="150">
        <v>5</v>
      </c>
      <c r="O144" s="171">
        <v>1</v>
      </c>
      <c r="P144" s="193" t="s">
        <v>1240</v>
      </c>
      <c r="Q144" s="58">
        <v>2017</v>
      </c>
      <c r="R144" s="150">
        <v>2018</v>
      </c>
      <c r="V144" s="58">
        <v>1</v>
      </c>
      <c r="W144" s="156">
        <f>(V144*100)/5</f>
        <v>20</v>
      </c>
      <c r="X144" s="58">
        <v>2</v>
      </c>
      <c r="Y144" s="162">
        <f>(X144*100)/V144</f>
        <v>200</v>
      </c>
      <c r="Z144" s="58">
        <v>0</v>
      </c>
      <c r="AA144" s="162">
        <f>(Z144*100)/5</f>
        <v>0</v>
      </c>
      <c r="AB144" s="58">
        <v>10</v>
      </c>
      <c r="AC144" s="162" t="e">
        <f t="shared" si="34"/>
        <v>#DIV/0!</v>
      </c>
      <c r="AD144" s="58">
        <v>2</v>
      </c>
      <c r="AE144" s="162">
        <f>(AD144*100)/5</f>
        <v>40</v>
      </c>
      <c r="AF144" s="58">
        <v>13</v>
      </c>
      <c r="AG144" s="162">
        <f>(AF144*100)/AD144</f>
        <v>650</v>
      </c>
      <c r="AH144" s="58">
        <v>2</v>
      </c>
      <c r="AI144" s="162">
        <f>(AH144*100)/5</f>
        <v>40</v>
      </c>
      <c r="AJ144" s="58"/>
      <c r="AK144" s="58"/>
      <c r="AL144" s="58"/>
      <c r="AM144" s="58"/>
      <c r="AN144" s="58"/>
      <c r="AO144" s="58"/>
    </row>
    <row r="145" spans="2:41" ht="47.25" customHeight="1" x14ac:dyDescent="0.25">
      <c r="B145" s="178" t="s">
        <v>327</v>
      </c>
      <c r="C145" s="81"/>
      <c r="D145" s="126" t="s">
        <v>690</v>
      </c>
      <c r="E145" s="74" t="s">
        <v>898</v>
      </c>
      <c r="F145" s="74" t="s">
        <v>993</v>
      </c>
      <c r="G145" s="185" t="s">
        <v>1100</v>
      </c>
      <c r="H145" s="54" t="s">
        <v>823</v>
      </c>
      <c r="I145" s="74" t="s">
        <v>1170</v>
      </c>
      <c r="J145" s="58" t="s">
        <v>773</v>
      </c>
      <c r="K145" s="58" t="s">
        <v>326</v>
      </c>
      <c r="L145" s="60" t="s">
        <v>1264</v>
      </c>
      <c r="M145" s="58" t="s">
        <v>325</v>
      </c>
      <c r="N145" s="150">
        <v>36</v>
      </c>
      <c r="O145" s="171">
        <v>1</v>
      </c>
      <c r="P145" s="193" t="s">
        <v>1240</v>
      </c>
      <c r="Q145" s="58">
        <v>2017</v>
      </c>
      <c r="R145" s="150">
        <v>2018</v>
      </c>
      <c r="V145" s="58">
        <v>9</v>
      </c>
      <c r="W145" s="156">
        <f>(V145*100)/36</f>
        <v>25</v>
      </c>
      <c r="X145" s="58">
        <v>8</v>
      </c>
      <c r="Y145" s="162">
        <f>(X145*100)/V145</f>
        <v>88.888888888888886</v>
      </c>
      <c r="Z145" s="58">
        <v>9</v>
      </c>
      <c r="AA145" s="162">
        <f>(Z145*100)/36</f>
        <v>25</v>
      </c>
      <c r="AB145" s="58">
        <v>13</v>
      </c>
      <c r="AC145" s="162">
        <f t="shared" si="34"/>
        <v>144.44444444444446</v>
      </c>
      <c r="AD145" s="58">
        <v>9</v>
      </c>
      <c r="AE145" s="162">
        <f>(AD145*100)/36</f>
        <v>25</v>
      </c>
      <c r="AF145" s="58">
        <v>20</v>
      </c>
      <c r="AG145" s="162">
        <f>(AF145*100)/AD145</f>
        <v>222.22222222222223</v>
      </c>
      <c r="AH145" s="58">
        <v>9</v>
      </c>
      <c r="AI145" s="162">
        <f>(AH145*100)/36</f>
        <v>25</v>
      </c>
      <c r="AJ145" s="58"/>
      <c r="AK145" s="58"/>
      <c r="AL145" s="58"/>
      <c r="AM145" s="58"/>
      <c r="AN145" s="58"/>
      <c r="AO145" s="58"/>
    </row>
    <row r="146" spans="2:41" ht="37.5" customHeight="1" x14ac:dyDescent="0.25">
      <c r="B146" s="178" t="s">
        <v>935</v>
      </c>
      <c r="C146" s="81"/>
      <c r="D146" s="124" t="s">
        <v>691</v>
      </c>
      <c r="E146" s="58"/>
      <c r="F146" s="58"/>
      <c r="G146" s="58"/>
      <c r="H146" s="54"/>
      <c r="I146" s="58"/>
      <c r="J146" s="58"/>
      <c r="K146" s="58"/>
      <c r="L146" s="58"/>
      <c r="M146" s="58"/>
      <c r="N146" s="150"/>
      <c r="O146" s="171"/>
      <c r="P146" s="193"/>
      <c r="Q146" s="58"/>
      <c r="R146" s="150"/>
      <c r="V146" s="58"/>
      <c r="W146" s="156"/>
      <c r="X146" s="58"/>
      <c r="Y146" s="162"/>
      <c r="Z146" s="58"/>
      <c r="AA146" s="162"/>
      <c r="AB146" s="58"/>
      <c r="AC146" s="162"/>
      <c r="AD146" s="58"/>
      <c r="AE146" s="162"/>
      <c r="AF146" s="58"/>
      <c r="AG146" s="58"/>
      <c r="AH146" s="58"/>
      <c r="AI146" s="162"/>
      <c r="AJ146" s="58"/>
      <c r="AK146" s="58"/>
      <c r="AL146" s="58"/>
      <c r="AM146" s="58"/>
      <c r="AN146" s="58"/>
      <c r="AO146" s="58"/>
    </row>
    <row r="147" spans="2:41" ht="60" x14ac:dyDescent="0.25">
      <c r="B147" s="178" t="s">
        <v>327</v>
      </c>
      <c r="C147" s="81"/>
      <c r="D147" s="82" t="s">
        <v>692</v>
      </c>
      <c r="E147" s="74" t="s">
        <v>900</v>
      </c>
      <c r="F147" s="74" t="s">
        <v>994</v>
      </c>
      <c r="G147" s="183" t="s">
        <v>1101</v>
      </c>
      <c r="H147" s="54" t="s">
        <v>823</v>
      </c>
      <c r="I147" s="74" t="s">
        <v>1206</v>
      </c>
      <c r="J147" s="58" t="s">
        <v>773</v>
      </c>
      <c r="K147" s="58" t="s">
        <v>326</v>
      </c>
      <c r="L147" s="60" t="s">
        <v>1264</v>
      </c>
      <c r="M147" s="58" t="s">
        <v>325</v>
      </c>
      <c r="N147" s="150">
        <v>700</v>
      </c>
      <c r="O147" s="171">
        <v>1</v>
      </c>
      <c r="P147" s="193" t="s">
        <v>1240</v>
      </c>
      <c r="Q147" s="58">
        <v>2017</v>
      </c>
      <c r="R147" s="150">
        <v>2018</v>
      </c>
      <c r="V147" s="58">
        <v>175</v>
      </c>
      <c r="W147" s="156">
        <f>(V147*100)/700</f>
        <v>25</v>
      </c>
      <c r="X147" s="58">
        <v>199</v>
      </c>
      <c r="Y147" s="162">
        <f t="shared" ref="Y147:Y152" si="35">(X147*100)/V147</f>
        <v>113.71428571428571</v>
      </c>
      <c r="Z147" s="58">
        <v>175</v>
      </c>
      <c r="AA147" s="162">
        <f>(Z147*100)/700</f>
        <v>25</v>
      </c>
      <c r="AB147" s="58">
        <v>153</v>
      </c>
      <c r="AC147" s="162">
        <f t="shared" si="34"/>
        <v>87.428571428571431</v>
      </c>
      <c r="AD147" s="58">
        <v>175</v>
      </c>
      <c r="AE147" s="162">
        <f>(AD147*100)/700</f>
        <v>25</v>
      </c>
      <c r="AF147" s="58">
        <v>174</v>
      </c>
      <c r="AG147" s="162">
        <f>(AF147*100)/AD147</f>
        <v>99.428571428571431</v>
      </c>
      <c r="AH147" s="58">
        <v>175</v>
      </c>
      <c r="AI147" s="162">
        <f>(AH147*100)/700</f>
        <v>25</v>
      </c>
      <c r="AJ147" s="58"/>
      <c r="AK147" s="58"/>
      <c r="AL147" s="58"/>
      <c r="AM147" s="58"/>
      <c r="AN147" s="58"/>
      <c r="AO147" s="58"/>
    </row>
    <row r="148" spans="2:41" ht="67.5" customHeight="1" x14ac:dyDescent="0.25">
      <c r="B148" s="178" t="s">
        <v>327</v>
      </c>
      <c r="C148" s="81"/>
      <c r="D148" s="82" t="s">
        <v>693</v>
      </c>
      <c r="E148" s="74" t="s">
        <v>899</v>
      </c>
      <c r="F148" s="74" t="s">
        <v>996</v>
      </c>
      <c r="G148" s="183" t="s">
        <v>1102</v>
      </c>
      <c r="H148" s="54" t="s">
        <v>823</v>
      </c>
      <c r="I148" s="74" t="s">
        <v>1185</v>
      </c>
      <c r="J148" s="58" t="s">
        <v>773</v>
      </c>
      <c r="K148" s="58" t="s">
        <v>326</v>
      </c>
      <c r="L148" s="60" t="s">
        <v>1264</v>
      </c>
      <c r="M148" s="58" t="s">
        <v>325</v>
      </c>
      <c r="N148" s="150">
        <v>120</v>
      </c>
      <c r="O148" s="171">
        <v>1</v>
      </c>
      <c r="P148" s="193" t="s">
        <v>1253</v>
      </c>
      <c r="Q148" s="58">
        <v>2017</v>
      </c>
      <c r="R148" s="150">
        <v>2018</v>
      </c>
      <c r="V148" s="58">
        <v>30</v>
      </c>
      <c r="W148" s="156">
        <f>(V148*100)/120</f>
        <v>25</v>
      </c>
      <c r="X148" s="58">
        <v>37</v>
      </c>
      <c r="Y148" s="162">
        <f t="shared" si="35"/>
        <v>123.33333333333333</v>
      </c>
      <c r="Z148" s="58">
        <v>30</v>
      </c>
      <c r="AA148" s="162">
        <f>(Z148*100)/120</f>
        <v>25</v>
      </c>
      <c r="AB148" s="58">
        <v>37</v>
      </c>
      <c r="AC148" s="162">
        <f t="shared" si="34"/>
        <v>123.33333333333333</v>
      </c>
      <c r="AD148" s="58">
        <v>30</v>
      </c>
      <c r="AE148" s="162">
        <f>(AD148*100)/120</f>
        <v>25</v>
      </c>
      <c r="AF148" s="58">
        <v>28</v>
      </c>
      <c r="AG148" s="162">
        <f t="shared" ref="AG148:AG154" si="36">(AF148*100)/AD148</f>
        <v>93.333333333333329</v>
      </c>
      <c r="AH148" s="58">
        <v>30</v>
      </c>
      <c r="AI148" s="162">
        <f>(AH148*100)/120</f>
        <v>25</v>
      </c>
      <c r="AJ148" s="58"/>
      <c r="AK148" s="58"/>
      <c r="AL148" s="58"/>
      <c r="AM148" s="58"/>
      <c r="AN148" s="58"/>
      <c r="AO148" s="58"/>
    </row>
    <row r="149" spans="2:41" ht="69" customHeight="1" x14ac:dyDescent="0.25">
      <c r="B149" s="178" t="s">
        <v>327</v>
      </c>
      <c r="C149" s="81"/>
      <c r="D149" s="82" t="s">
        <v>694</v>
      </c>
      <c r="E149" s="74" t="s">
        <v>783</v>
      </c>
      <c r="F149" s="74" t="s">
        <v>811</v>
      </c>
      <c r="G149" s="183" t="s">
        <v>1103</v>
      </c>
      <c r="H149" s="54" t="s">
        <v>823</v>
      </c>
      <c r="I149" s="74" t="s">
        <v>1156</v>
      </c>
      <c r="J149" s="58" t="s">
        <v>773</v>
      </c>
      <c r="K149" s="58" t="s">
        <v>326</v>
      </c>
      <c r="L149" s="60" t="s">
        <v>1264</v>
      </c>
      <c r="M149" s="58" t="s">
        <v>1141</v>
      </c>
      <c r="N149" s="174">
        <v>5</v>
      </c>
      <c r="O149" s="171">
        <v>1</v>
      </c>
      <c r="P149" s="193" t="s">
        <v>1240</v>
      </c>
      <c r="Q149" s="58">
        <v>2017</v>
      </c>
      <c r="R149" s="150">
        <v>2018</v>
      </c>
      <c r="V149" s="58">
        <v>0</v>
      </c>
      <c r="W149" s="156">
        <f>(V149*100)/5</f>
        <v>0</v>
      </c>
      <c r="X149" s="58">
        <v>0</v>
      </c>
      <c r="Y149" s="162" t="e">
        <f t="shared" si="35"/>
        <v>#DIV/0!</v>
      </c>
      <c r="Z149" s="58">
        <v>1</v>
      </c>
      <c r="AA149" s="162">
        <f>(Z149*100)/5</f>
        <v>20</v>
      </c>
      <c r="AB149" s="58">
        <v>5</v>
      </c>
      <c r="AC149" s="162">
        <f t="shared" si="34"/>
        <v>500</v>
      </c>
      <c r="AD149" s="58">
        <v>2</v>
      </c>
      <c r="AE149" s="162">
        <f>(AD149*100)/5</f>
        <v>40</v>
      </c>
      <c r="AF149" s="58">
        <v>7</v>
      </c>
      <c r="AG149" s="162">
        <f t="shared" si="36"/>
        <v>350</v>
      </c>
      <c r="AH149" s="58">
        <v>2</v>
      </c>
      <c r="AI149" s="162">
        <f>(AH149*100)/5</f>
        <v>40</v>
      </c>
      <c r="AJ149" s="58"/>
      <c r="AK149" s="58"/>
      <c r="AL149" s="58"/>
      <c r="AM149" s="58"/>
      <c r="AN149" s="58"/>
      <c r="AO149" s="58"/>
    </row>
    <row r="150" spans="2:41" ht="65.25" customHeight="1" x14ac:dyDescent="0.25">
      <c r="B150" s="178" t="s">
        <v>327</v>
      </c>
      <c r="C150" s="81"/>
      <c r="D150" s="127" t="s">
        <v>695</v>
      </c>
      <c r="E150" s="74" t="s">
        <v>901</v>
      </c>
      <c r="F150" s="74" t="s">
        <v>997</v>
      </c>
      <c r="G150" s="183" t="s">
        <v>1104</v>
      </c>
      <c r="H150" s="54" t="s">
        <v>823</v>
      </c>
      <c r="I150" s="74" t="s">
        <v>1156</v>
      </c>
      <c r="J150" s="58" t="s">
        <v>773</v>
      </c>
      <c r="K150" s="58" t="s">
        <v>326</v>
      </c>
      <c r="L150" s="60" t="s">
        <v>1264</v>
      </c>
      <c r="M150" s="58" t="s">
        <v>325</v>
      </c>
      <c r="N150" s="150">
        <v>900</v>
      </c>
      <c r="O150" s="171">
        <v>1</v>
      </c>
      <c r="P150" s="193" t="s">
        <v>1254</v>
      </c>
      <c r="Q150" s="58">
        <v>2017</v>
      </c>
      <c r="R150" s="150">
        <v>2018</v>
      </c>
      <c r="V150" s="58">
        <v>225</v>
      </c>
      <c r="W150" s="156">
        <f>(V150*100)/900</f>
        <v>25</v>
      </c>
      <c r="X150" s="58">
        <v>246</v>
      </c>
      <c r="Y150" s="162">
        <f t="shared" si="35"/>
        <v>109.33333333333333</v>
      </c>
      <c r="Z150" s="58">
        <v>225</v>
      </c>
      <c r="AA150" s="162">
        <f>(Z150*100)/900</f>
        <v>25</v>
      </c>
      <c r="AB150" s="58">
        <v>237</v>
      </c>
      <c r="AC150" s="162">
        <f t="shared" si="34"/>
        <v>105.33333333333333</v>
      </c>
      <c r="AD150" s="58">
        <v>225</v>
      </c>
      <c r="AE150" s="162">
        <f>(AD150*100)/900</f>
        <v>25</v>
      </c>
      <c r="AF150" s="58">
        <v>211</v>
      </c>
      <c r="AG150" s="162">
        <f t="shared" si="36"/>
        <v>93.777777777777771</v>
      </c>
      <c r="AH150" s="58">
        <v>225</v>
      </c>
      <c r="AI150" s="162">
        <f>(AH150*100)/900</f>
        <v>25</v>
      </c>
      <c r="AJ150" s="58"/>
      <c r="AK150" s="58"/>
      <c r="AL150" s="58"/>
      <c r="AM150" s="58"/>
      <c r="AN150" s="58"/>
      <c r="AO150" s="58"/>
    </row>
    <row r="151" spans="2:41" ht="65.25" customHeight="1" x14ac:dyDescent="0.25">
      <c r="B151" s="178" t="s">
        <v>327</v>
      </c>
      <c r="C151" s="81"/>
      <c r="D151" s="127" t="s">
        <v>769</v>
      </c>
      <c r="E151" s="74" t="s">
        <v>902</v>
      </c>
      <c r="F151" s="74" t="s">
        <v>998</v>
      </c>
      <c r="G151" s="182" t="s">
        <v>1105</v>
      </c>
      <c r="H151" s="54" t="s">
        <v>823</v>
      </c>
      <c r="I151" s="74" t="s">
        <v>1207</v>
      </c>
      <c r="J151" s="58" t="s">
        <v>773</v>
      </c>
      <c r="K151" s="58" t="s">
        <v>326</v>
      </c>
      <c r="L151" s="60" t="s">
        <v>1264</v>
      </c>
      <c r="M151" s="58" t="s">
        <v>1141</v>
      </c>
      <c r="N151" s="150">
        <v>9</v>
      </c>
      <c r="O151" s="171">
        <v>1</v>
      </c>
      <c r="P151" s="193" t="s">
        <v>1252</v>
      </c>
      <c r="Q151" s="58">
        <v>2017</v>
      </c>
      <c r="R151" s="150">
        <v>2018</v>
      </c>
      <c r="V151" s="58">
        <v>0</v>
      </c>
      <c r="W151" s="156">
        <f>(V151*100)/9</f>
        <v>0</v>
      </c>
      <c r="X151" s="58">
        <v>0</v>
      </c>
      <c r="Y151" s="162" t="e">
        <f t="shared" si="35"/>
        <v>#DIV/0!</v>
      </c>
      <c r="Z151" s="58">
        <v>3</v>
      </c>
      <c r="AA151" s="162">
        <f>(Z151*100)/9</f>
        <v>33.333333333333336</v>
      </c>
      <c r="AB151" s="58">
        <v>0</v>
      </c>
      <c r="AC151" s="162">
        <f t="shared" si="34"/>
        <v>0</v>
      </c>
      <c r="AD151" s="58">
        <v>3</v>
      </c>
      <c r="AE151" s="162">
        <f>(AD151*100)/9</f>
        <v>33.333333333333336</v>
      </c>
      <c r="AF151" s="58">
        <v>0</v>
      </c>
      <c r="AG151" s="162">
        <f>(AF151*100)/AD151</f>
        <v>0</v>
      </c>
      <c r="AH151" s="58">
        <v>3</v>
      </c>
      <c r="AI151" s="162">
        <f>(AH151*100)/9</f>
        <v>33.333333333333336</v>
      </c>
      <c r="AJ151" s="58"/>
      <c r="AK151" s="58"/>
      <c r="AL151" s="58"/>
      <c r="AM151" s="58"/>
      <c r="AN151" s="58"/>
      <c r="AO151" s="58"/>
    </row>
    <row r="152" spans="2:41" ht="63.75" customHeight="1" x14ac:dyDescent="0.25">
      <c r="B152" s="178" t="s">
        <v>327</v>
      </c>
      <c r="C152" s="81"/>
      <c r="D152" s="126" t="s">
        <v>696</v>
      </c>
      <c r="E152" s="74" t="s">
        <v>790</v>
      </c>
      <c r="F152" s="125" t="s">
        <v>999</v>
      </c>
      <c r="G152" s="183" t="s">
        <v>1107</v>
      </c>
      <c r="H152" s="54" t="s">
        <v>823</v>
      </c>
      <c r="I152" s="74" t="s">
        <v>1208</v>
      </c>
      <c r="J152" s="58" t="s">
        <v>773</v>
      </c>
      <c r="K152" s="58" t="s">
        <v>326</v>
      </c>
      <c r="L152" s="60" t="s">
        <v>1264</v>
      </c>
      <c r="M152" s="58" t="s">
        <v>325</v>
      </c>
      <c r="N152" s="150">
        <v>25</v>
      </c>
      <c r="O152" s="171">
        <v>1</v>
      </c>
      <c r="P152" s="193" t="s">
        <v>1240</v>
      </c>
      <c r="Q152" s="58">
        <v>2017</v>
      </c>
      <c r="R152" s="150">
        <v>2018</v>
      </c>
      <c r="V152" s="58">
        <v>5</v>
      </c>
      <c r="W152" s="156">
        <f>(V152*100)/25</f>
        <v>20</v>
      </c>
      <c r="X152" s="58">
        <v>1</v>
      </c>
      <c r="Y152" s="162">
        <f t="shared" si="35"/>
        <v>20</v>
      </c>
      <c r="Z152" s="58">
        <v>7</v>
      </c>
      <c r="AA152" s="162">
        <f>(Z152*100)/25</f>
        <v>28</v>
      </c>
      <c r="AB152" s="58">
        <v>3</v>
      </c>
      <c r="AC152" s="162">
        <f t="shared" si="34"/>
        <v>42.857142857142854</v>
      </c>
      <c r="AD152" s="58">
        <v>7</v>
      </c>
      <c r="AE152" s="162">
        <f>(AD152*100)/25</f>
        <v>28</v>
      </c>
      <c r="AF152" s="58">
        <v>4</v>
      </c>
      <c r="AG152" s="162">
        <f t="shared" si="36"/>
        <v>57.142857142857146</v>
      </c>
      <c r="AH152" s="58">
        <v>6</v>
      </c>
      <c r="AI152" s="162">
        <f>(AH152*100)/25</f>
        <v>24</v>
      </c>
      <c r="AJ152" s="58"/>
      <c r="AK152" s="58"/>
      <c r="AL152" s="58"/>
      <c r="AM152" s="58"/>
      <c r="AN152" s="58"/>
      <c r="AO152" s="58"/>
    </row>
    <row r="153" spans="2:41" ht="31.5" customHeight="1" x14ac:dyDescent="0.25">
      <c r="B153" s="178" t="s">
        <v>935</v>
      </c>
      <c r="C153" s="81"/>
      <c r="D153" s="124" t="s">
        <v>697</v>
      </c>
      <c r="E153" s="58"/>
      <c r="F153" s="58"/>
      <c r="G153" s="58"/>
      <c r="H153" s="54"/>
      <c r="I153" s="58"/>
      <c r="J153" s="58"/>
      <c r="K153" s="58"/>
      <c r="L153" s="58"/>
      <c r="M153" s="58"/>
      <c r="N153" s="150"/>
      <c r="O153" s="171"/>
      <c r="P153" s="193"/>
      <c r="Q153" s="58"/>
      <c r="R153" s="150"/>
      <c r="V153" s="58"/>
      <c r="W153" s="156"/>
      <c r="X153" s="58"/>
      <c r="Y153" s="162"/>
      <c r="Z153" s="58"/>
      <c r="AA153" s="162"/>
      <c r="AB153" s="58"/>
      <c r="AC153" s="162"/>
      <c r="AD153" s="58"/>
      <c r="AE153" s="162"/>
      <c r="AF153" s="58"/>
      <c r="AG153" s="162"/>
      <c r="AH153" s="58"/>
      <c r="AI153" s="162"/>
      <c r="AJ153" s="58"/>
      <c r="AK153" s="58"/>
      <c r="AL153" s="58"/>
      <c r="AM153" s="58"/>
      <c r="AN153" s="58"/>
      <c r="AO153" s="58"/>
    </row>
    <row r="154" spans="2:41" ht="69.75" customHeight="1" x14ac:dyDescent="0.25">
      <c r="B154" s="178" t="s">
        <v>327</v>
      </c>
      <c r="C154" s="81"/>
      <c r="D154" s="82" t="s">
        <v>698</v>
      </c>
      <c r="E154" s="74" t="s">
        <v>903</v>
      </c>
      <c r="F154" s="74" t="s">
        <v>1000</v>
      </c>
      <c r="G154" s="182" t="s">
        <v>1108</v>
      </c>
      <c r="H154" s="54" t="s">
        <v>823</v>
      </c>
      <c r="I154" s="74" t="s">
        <v>1209</v>
      </c>
      <c r="J154" s="58" t="s">
        <v>773</v>
      </c>
      <c r="K154" s="58" t="s">
        <v>326</v>
      </c>
      <c r="L154" s="60" t="s">
        <v>1264</v>
      </c>
      <c r="M154" s="58" t="s">
        <v>325</v>
      </c>
      <c r="N154" s="150">
        <v>4</v>
      </c>
      <c r="O154" s="171">
        <v>1</v>
      </c>
      <c r="P154" s="193" t="s">
        <v>1240</v>
      </c>
      <c r="Q154" s="58">
        <v>2017</v>
      </c>
      <c r="R154" s="150">
        <v>2018</v>
      </c>
      <c r="V154" s="58">
        <v>0</v>
      </c>
      <c r="W154" s="156">
        <f>(V154*100)/4</f>
        <v>0</v>
      </c>
      <c r="X154" s="58">
        <v>0</v>
      </c>
      <c r="Y154" s="162" t="e">
        <f>(X154*100)/V154</f>
        <v>#DIV/0!</v>
      </c>
      <c r="Z154" s="58">
        <v>1</v>
      </c>
      <c r="AA154" s="162">
        <f>(Z154*100)/4</f>
        <v>25</v>
      </c>
      <c r="AB154" s="58">
        <v>1</v>
      </c>
      <c r="AC154" s="162">
        <f t="shared" si="34"/>
        <v>100</v>
      </c>
      <c r="AD154" s="58">
        <v>2</v>
      </c>
      <c r="AE154" s="162">
        <f>(AD154*100)/4</f>
        <v>50</v>
      </c>
      <c r="AF154" s="58">
        <v>0</v>
      </c>
      <c r="AG154" s="162">
        <f t="shared" si="36"/>
        <v>0</v>
      </c>
      <c r="AH154" s="58">
        <v>1</v>
      </c>
      <c r="AI154" s="162">
        <f>(AH154*100)/4</f>
        <v>25</v>
      </c>
      <c r="AJ154" s="58"/>
      <c r="AK154" s="58"/>
      <c r="AL154" s="58"/>
      <c r="AM154" s="58"/>
      <c r="AN154" s="58"/>
      <c r="AO154" s="58"/>
    </row>
    <row r="155" spans="2:41" ht="45" x14ac:dyDescent="0.25">
      <c r="B155" s="178"/>
      <c r="C155" s="81"/>
      <c r="D155" s="83" t="s">
        <v>340</v>
      </c>
      <c r="E155" s="58"/>
      <c r="F155" s="58"/>
      <c r="G155" s="58"/>
      <c r="H155" s="54"/>
      <c r="I155" s="58"/>
      <c r="J155" s="58"/>
      <c r="K155" s="58"/>
      <c r="L155" s="58"/>
      <c r="M155" s="58"/>
      <c r="N155" s="150"/>
      <c r="O155" s="171"/>
      <c r="P155" s="193"/>
      <c r="Q155" s="58"/>
      <c r="R155" s="150"/>
      <c r="V155" s="58"/>
      <c r="W155" s="156"/>
      <c r="X155" s="58"/>
      <c r="Y155" s="162"/>
      <c r="Z155" s="58"/>
      <c r="AA155" s="162"/>
      <c r="AB155" s="58"/>
      <c r="AC155" s="162"/>
      <c r="AD155" s="58"/>
      <c r="AE155" s="162"/>
      <c r="AF155" s="58"/>
      <c r="AG155" s="58"/>
      <c r="AH155" s="58"/>
      <c r="AI155" s="162"/>
      <c r="AJ155" s="58"/>
      <c r="AK155" s="58"/>
      <c r="AL155" s="58"/>
      <c r="AM155" s="58"/>
      <c r="AN155" s="58"/>
      <c r="AO155" s="58"/>
    </row>
    <row r="156" spans="2:41" ht="30" x14ac:dyDescent="0.25">
      <c r="B156" s="178"/>
      <c r="C156" s="81"/>
      <c r="D156" s="57" t="s">
        <v>333</v>
      </c>
      <c r="E156" s="58"/>
      <c r="F156" s="58"/>
      <c r="G156" s="58"/>
      <c r="H156" s="54"/>
      <c r="I156" s="58"/>
      <c r="J156" s="58"/>
      <c r="K156" s="58"/>
      <c r="L156" s="58"/>
      <c r="M156" s="58"/>
      <c r="N156" s="150"/>
      <c r="O156" s="171"/>
      <c r="P156" s="193"/>
      <c r="Q156" s="58"/>
      <c r="R156" s="150"/>
      <c r="V156" s="58"/>
      <c r="W156" s="156"/>
      <c r="X156" s="58"/>
      <c r="Y156" s="162"/>
      <c r="Z156" s="58"/>
      <c r="AA156" s="162"/>
      <c r="AB156" s="58"/>
      <c r="AC156" s="162"/>
      <c r="AD156" s="58"/>
      <c r="AE156" s="162"/>
      <c r="AF156" s="58"/>
      <c r="AG156" s="58"/>
      <c r="AH156" s="58"/>
      <c r="AI156" s="162"/>
      <c r="AJ156" s="58"/>
      <c r="AK156" s="58"/>
      <c r="AL156" s="58"/>
      <c r="AM156" s="58"/>
      <c r="AN156" s="58"/>
      <c r="AO156" s="58"/>
    </row>
    <row r="157" spans="2:41" ht="37.5" customHeight="1" x14ac:dyDescent="0.25">
      <c r="B157" s="178" t="s">
        <v>935</v>
      </c>
      <c r="C157" s="81"/>
      <c r="D157" s="77" t="s">
        <v>618</v>
      </c>
      <c r="E157" s="58"/>
      <c r="F157" s="58"/>
      <c r="G157" s="58"/>
      <c r="H157" s="54"/>
      <c r="I157" s="58"/>
      <c r="J157" s="58"/>
      <c r="K157" s="58"/>
      <c r="L157" s="58"/>
      <c r="M157" s="58"/>
      <c r="N157" s="150"/>
      <c r="O157" s="171"/>
      <c r="P157" s="193"/>
      <c r="Q157" s="58"/>
      <c r="R157" s="150"/>
      <c r="V157" s="58"/>
      <c r="W157" s="156"/>
      <c r="X157" s="58"/>
      <c r="Y157" s="162"/>
      <c r="Z157" s="58"/>
      <c r="AA157" s="162"/>
      <c r="AB157" s="58"/>
      <c r="AC157" s="162"/>
      <c r="AD157" s="58"/>
      <c r="AE157" s="162"/>
      <c r="AF157" s="58"/>
      <c r="AG157" s="58"/>
      <c r="AH157" s="58"/>
      <c r="AI157" s="162"/>
      <c r="AJ157" s="58"/>
      <c r="AK157" s="58"/>
      <c r="AL157" s="58"/>
      <c r="AM157" s="58"/>
      <c r="AN157" s="58"/>
      <c r="AO157" s="58"/>
    </row>
    <row r="158" spans="2:41" ht="84" customHeight="1" x14ac:dyDescent="0.25">
      <c r="B158" s="178" t="s">
        <v>327</v>
      </c>
      <c r="C158" s="81"/>
      <c r="D158" s="82" t="s">
        <v>619</v>
      </c>
      <c r="E158" s="74" t="s">
        <v>904</v>
      </c>
      <c r="F158" s="74" t="s">
        <v>1001</v>
      </c>
      <c r="G158" s="183" t="s">
        <v>1109</v>
      </c>
      <c r="H158" s="54" t="s">
        <v>823</v>
      </c>
      <c r="I158" s="74" t="s">
        <v>1210</v>
      </c>
      <c r="J158" s="58" t="s">
        <v>773</v>
      </c>
      <c r="K158" s="58" t="s">
        <v>326</v>
      </c>
      <c r="L158" s="60" t="s">
        <v>1264</v>
      </c>
      <c r="M158" s="58" t="s">
        <v>325</v>
      </c>
      <c r="N158" s="150">
        <v>260</v>
      </c>
      <c r="O158" s="171">
        <v>1</v>
      </c>
      <c r="P158" s="193" t="s">
        <v>1255</v>
      </c>
      <c r="Q158" s="58">
        <v>2017</v>
      </c>
      <c r="R158" s="150">
        <v>2018</v>
      </c>
      <c r="V158" s="58">
        <v>65</v>
      </c>
      <c r="W158" s="156">
        <f>(V158*100)/260</f>
        <v>25</v>
      </c>
      <c r="X158" s="58">
        <v>96</v>
      </c>
      <c r="Y158" s="162">
        <f>(X158*100)/V158</f>
        <v>147.69230769230768</v>
      </c>
      <c r="Z158" s="58">
        <v>65</v>
      </c>
      <c r="AA158" s="162">
        <f>(Z158*100)/260</f>
        <v>25</v>
      </c>
      <c r="AB158" s="58">
        <v>75</v>
      </c>
      <c r="AC158" s="162">
        <f t="shared" si="34"/>
        <v>115.38461538461539</v>
      </c>
      <c r="AD158" s="58">
        <v>65</v>
      </c>
      <c r="AE158" s="162">
        <f>(AD158*100)/260</f>
        <v>25</v>
      </c>
      <c r="AF158" s="58">
        <v>87</v>
      </c>
      <c r="AG158" s="162">
        <f>(AF158*100)/AD158</f>
        <v>133.84615384615384</v>
      </c>
      <c r="AH158" s="58">
        <v>65</v>
      </c>
      <c r="AI158" s="162">
        <f>(AH158*100)/260</f>
        <v>25</v>
      </c>
      <c r="AJ158" s="58"/>
      <c r="AK158" s="58"/>
      <c r="AL158" s="58"/>
      <c r="AM158" s="58"/>
      <c r="AN158" s="58"/>
      <c r="AO158" s="58"/>
    </row>
    <row r="159" spans="2:41" ht="60" x14ac:dyDescent="0.25">
      <c r="B159" s="178" t="s">
        <v>327</v>
      </c>
      <c r="C159" s="81"/>
      <c r="D159" s="82" t="s">
        <v>620</v>
      </c>
      <c r="E159" s="74" t="s">
        <v>905</v>
      </c>
      <c r="F159" s="74" t="s">
        <v>1002</v>
      </c>
      <c r="G159" s="185" t="s">
        <v>1110</v>
      </c>
      <c r="H159" s="54" t="s">
        <v>823</v>
      </c>
      <c r="I159" s="74" t="s">
        <v>1211</v>
      </c>
      <c r="J159" s="58" t="s">
        <v>773</v>
      </c>
      <c r="K159" s="58" t="s">
        <v>326</v>
      </c>
      <c r="L159" s="60" t="s">
        <v>1264</v>
      </c>
      <c r="M159" s="58" t="s">
        <v>325</v>
      </c>
      <c r="N159" s="150">
        <v>400</v>
      </c>
      <c r="O159" s="171">
        <v>1</v>
      </c>
      <c r="P159" s="193" t="s">
        <v>1240</v>
      </c>
      <c r="Q159" s="58">
        <v>2017</v>
      </c>
      <c r="R159" s="150">
        <v>2018</v>
      </c>
      <c r="V159" s="58">
        <v>100</v>
      </c>
      <c r="W159" s="156">
        <f>(V159*100)/400</f>
        <v>25</v>
      </c>
      <c r="X159" s="58">
        <v>48</v>
      </c>
      <c r="Y159" s="162">
        <f t="shared" ref="Y159:Y164" si="37">(X159*100)/V159</f>
        <v>48</v>
      </c>
      <c r="Z159" s="58">
        <v>100</v>
      </c>
      <c r="AA159" s="162">
        <f>(Z159*100)/400</f>
        <v>25</v>
      </c>
      <c r="AB159" s="58">
        <v>94</v>
      </c>
      <c r="AC159" s="162">
        <f t="shared" si="34"/>
        <v>94</v>
      </c>
      <c r="AD159" s="58">
        <v>100</v>
      </c>
      <c r="AE159" s="162">
        <f>(AD159*100)/400</f>
        <v>25</v>
      </c>
      <c r="AF159" s="58">
        <v>115</v>
      </c>
      <c r="AG159" s="162">
        <f t="shared" ref="AG159:AG164" si="38">(AF159*100)/AD159</f>
        <v>115</v>
      </c>
      <c r="AH159" s="58">
        <v>100</v>
      </c>
      <c r="AI159" s="162">
        <f>(AH159*100)/400</f>
        <v>25</v>
      </c>
      <c r="AJ159" s="58"/>
      <c r="AK159" s="58"/>
      <c r="AL159" s="58"/>
      <c r="AM159" s="58"/>
      <c r="AN159" s="58"/>
      <c r="AO159" s="58"/>
    </row>
    <row r="160" spans="2:41" ht="66" customHeight="1" x14ac:dyDescent="0.25">
      <c r="B160" s="178" t="s">
        <v>327</v>
      </c>
      <c r="C160" s="81"/>
      <c r="D160" s="82" t="s">
        <v>621</v>
      </c>
      <c r="E160" s="74" t="s">
        <v>906</v>
      </c>
      <c r="F160" s="74" t="s">
        <v>993</v>
      </c>
      <c r="G160" s="183" t="s">
        <v>1111</v>
      </c>
      <c r="H160" s="54" t="s">
        <v>823</v>
      </c>
      <c r="I160" s="74" t="s">
        <v>1185</v>
      </c>
      <c r="J160" s="58" t="s">
        <v>773</v>
      </c>
      <c r="K160" s="58" t="s">
        <v>326</v>
      </c>
      <c r="L160" s="60" t="s">
        <v>1264</v>
      </c>
      <c r="M160" s="58" t="s">
        <v>325</v>
      </c>
      <c r="N160" s="150">
        <v>480</v>
      </c>
      <c r="O160" s="171">
        <v>1</v>
      </c>
      <c r="P160" s="193" t="s">
        <v>1240</v>
      </c>
      <c r="Q160" s="58">
        <v>2017</v>
      </c>
      <c r="R160" s="150">
        <v>2018</v>
      </c>
      <c r="V160" s="58">
        <v>120</v>
      </c>
      <c r="W160" s="156">
        <f>(V160*100)/480</f>
        <v>25</v>
      </c>
      <c r="X160" s="58">
        <v>45</v>
      </c>
      <c r="Y160" s="162">
        <f t="shared" si="37"/>
        <v>37.5</v>
      </c>
      <c r="Z160" s="58">
        <v>120</v>
      </c>
      <c r="AA160" s="162">
        <f>(Z160*100)/480</f>
        <v>25</v>
      </c>
      <c r="AB160" s="58">
        <v>168</v>
      </c>
      <c r="AC160" s="162">
        <f t="shared" si="34"/>
        <v>140</v>
      </c>
      <c r="AD160" s="58">
        <v>120</v>
      </c>
      <c r="AE160" s="162">
        <f>(AD160*100)/480</f>
        <v>25</v>
      </c>
      <c r="AF160" s="58">
        <v>144</v>
      </c>
      <c r="AG160" s="162">
        <f t="shared" si="38"/>
        <v>120</v>
      </c>
      <c r="AH160" s="58">
        <v>120</v>
      </c>
      <c r="AI160" s="162">
        <f>(AH160*100)/480</f>
        <v>25</v>
      </c>
      <c r="AJ160" s="58"/>
      <c r="AK160" s="58"/>
      <c r="AL160" s="58"/>
      <c r="AM160" s="58"/>
      <c r="AN160" s="58"/>
      <c r="AO160" s="58"/>
    </row>
    <row r="161" spans="2:41" ht="66.75" customHeight="1" x14ac:dyDescent="0.25">
      <c r="B161" s="178" t="s">
        <v>327</v>
      </c>
      <c r="C161" s="81"/>
      <c r="D161" s="82" t="s">
        <v>622</v>
      </c>
      <c r="E161" s="74" t="s">
        <v>907</v>
      </c>
      <c r="F161" s="74" t="s">
        <v>1003</v>
      </c>
      <c r="G161" s="185" t="s">
        <v>1112</v>
      </c>
      <c r="H161" s="54" t="s">
        <v>823</v>
      </c>
      <c r="I161" s="74" t="s">
        <v>1212</v>
      </c>
      <c r="J161" s="58" t="s">
        <v>773</v>
      </c>
      <c r="K161" s="58" t="s">
        <v>326</v>
      </c>
      <c r="L161" s="60" t="s">
        <v>1264</v>
      </c>
      <c r="M161" s="58" t="s">
        <v>325</v>
      </c>
      <c r="N161" s="150">
        <v>12</v>
      </c>
      <c r="O161" s="171">
        <v>1</v>
      </c>
      <c r="P161" s="193" t="s">
        <v>1240</v>
      </c>
      <c r="Q161" s="58">
        <v>2017</v>
      </c>
      <c r="R161" s="150">
        <v>2018</v>
      </c>
      <c r="V161" s="58">
        <v>3</v>
      </c>
      <c r="W161" s="156">
        <f>(V161*100)/12</f>
        <v>25</v>
      </c>
      <c r="X161" s="58">
        <v>3</v>
      </c>
      <c r="Y161" s="162">
        <f t="shared" si="37"/>
        <v>100</v>
      </c>
      <c r="Z161" s="58">
        <v>3</v>
      </c>
      <c r="AA161" s="162">
        <f>(Z161*100)/12</f>
        <v>25</v>
      </c>
      <c r="AB161" s="58">
        <v>3</v>
      </c>
      <c r="AC161" s="162">
        <f t="shared" si="34"/>
        <v>100</v>
      </c>
      <c r="AD161" s="58">
        <v>3</v>
      </c>
      <c r="AE161" s="162">
        <f>(AD161*100)/12</f>
        <v>25</v>
      </c>
      <c r="AF161" s="58">
        <v>3</v>
      </c>
      <c r="AG161" s="162">
        <f t="shared" si="38"/>
        <v>100</v>
      </c>
      <c r="AH161" s="58">
        <v>3</v>
      </c>
      <c r="AI161" s="162">
        <f>(AH161*100)/12</f>
        <v>25</v>
      </c>
      <c r="AJ161" s="58"/>
      <c r="AK161" s="58"/>
      <c r="AL161" s="58"/>
      <c r="AM161" s="58"/>
      <c r="AN161" s="58"/>
      <c r="AO161" s="58"/>
    </row>
    <row r="162" spans="2:41" ht="50.25" customHeight="1" x14ac:dyDescent="0.25">
      <c r="B162" s="178" t="s">
        <v>327</v>
      </c>
      <c r="C162" s="81"/>
      <c r="D162" s="82" t="s">
        <v>623</v>
      </c>
      <c r="E162" s="74" t="s">
        <v>908</v>
      </c>
      <c r="F162" s="74" t="s">
        <v>1004</v>
      </c>
      <c r="G162" s="74" t="s">
        <v>1113</v>
      </c>
      <c r="H162" s="54" t="s">
        <v>823</v>
      </c>
      <c r="I162" s="74" t="s">
        <v>1184</v>
      </c>
      <c r="J162" s="58" t="s">
        <v>773</v>
      </c>
      <c r="K162" s="58" t="s">
        <v>326</v>
      </c>
      <c r="L162" s="60" t="s">
        <v>1264</v>
      </c>
      <c r="M162" s="58" t="s">
        <v>325</v>
      </c>
      <c r="N162" s="152">
        <v>3200</v>
      </c>
      <c r="O162" s="171">
        <v>1</v>
      </c>
      <c r="P162" s="193" t="s">
        <v>1240</v>
      </c>
      <c r="Q162" s="58">
        <v>2017</v>
      </c>
      <c r="R162" s="150">
        <v>2018</v>
      </c>
      <c r="V162" s="58">
        <v>800</v>
      </c>
      <c r="W162" s="156">
        <f>(V162*100)/3200</f>
        <v>25</v>
      </c>
      <c r="X162" s="58">
        <v>630</v>
      </c>
      <c r="Y162" s="162">
        <f t="shared" si="37"/>
        <v>78.75</v>
      </c>
      <c r="Z162" s="58">
        <v>800</v>
      </c>
      <c r="AA162" s="162">
        <f>(Z162*100)/3200</f>
        <v>25</v>
      </c>
      <c r="AB162" s="58">
        <v>72</v>
      </c>
      <c r="AC162" s="162">
        <f t="shared" si="34"/>
        <v>9</v>
      </c>
      <c r="AD162" s="58">
        <v>800</v>
      </c>
      <c r="AE162" s="162">
        <f>(AD162*100)/3200</f>
        <v>25</v>
      </c>
      <c r="AF162" s="58">
        <v>440</v>
      </c>
      <c r="AG162" s="162">
        <f t="shared" si="38"/>
        <v>55</v>
      </c>
      <c r="AH162" s="58">
        <v>800</v>
      </c>
      <c r="AI162" s="162">
        <f>(AH162*100)/3200</f>
        <v>25</v>
      </c>
      <c r="AJ162" s="58"/>
      <c r="AK162" s="58"/>
      <c r="AL162" s="58"/>
      <c r="AM162" s="58"/>
      <c r="AN162" s="58"/>
      <c r="AO162" s="58"/>
    </row>
    <row r="163" spans="2:41" ht="51" customHeight="1" x14ac:dyDescent="0.25">
      <c r="B163" s="178" t="s">
        <v>327</v>
      </c>
      <c r="C163" s="81"/>
      <c r="D163" s="82" t="s">
        <v>624</v>
      </c>
      <c r="E163" s="74" t="s">
        <v>790</v>
      </c>
      <c r="F163" s="74" t="s">
        <v>1005</v>
      </c>
      <c r="G163" s="74" t="s">
        <v>1106</v>
      </c>
      <c r="H163" s="54" t="s">
        <v>823</v>
      </c>
      <c r="I163" s="74" t="s">
        <v>1208</v>
      </c>
      <c r="J163" s="58" t="s">
        <v>773</v>
      </c>
      <c r="K163" s="58" t="s">
        <v>326</v>
      </c>
      <c r="L163" s="60" t="s">
        <v>1264</v>
      </c>
      <c r="M163" s="58" t="s">
        <v>325</v>
      </c>
      <c r="N163" s="150">
        <v>20</v>
      </c>
      <c r="O163" s="171">
        <v>1</v>
      </c>
      <c r="P163" s="193" t="s">
        <v>1240</v>
      </c>
      <c r="Q163" s="58">
        <v>2017</v>
      </c>
      <c r="R163" s="150">
        <v>2018</v>
      </c>
      <c r="V163" s="58">
        <v>5</v>
      </c>
      <c r="W163" s="156">
        <f>(V163*100)/20</f>
        <v>25</v>
      </c>
      <c r="X163" s="58">
        <v>0</v>
      </c>
      <c r="Y163" s="162">
        <f t="shared" si="37"/>
        <v>0</v>
      </c>
      <c r="Z163" s="58">
        <v>5</v>
      </c>
      <c r="AA163" s="162">
        <f>(Z163*100)/20</f>
        <v>25</v>
      </c>
      <c r="AB163" s="58">
        <v>0</v>
      </c>
      <c r="AC163" s="162">
        <f t="shared" si="34"/>
        <v>0</v>
      </c>
      <c r="AD163" s="58">
        <v>5</v>
      </c>
      <c r="AE163" s="162">
        <f>(AD163*100)/20</f>
        <v>25</v>
      </c>
      <c r="AF163" s="58">
        <v>0</v>
      </c>
      <c r="AG163" s="162">
        <f>(AF163*100)/AD163</f>
        <v>0</v>
      </c>
      <c r="AH163" s="58">
        <v>5</v>
      </c>
      <c r="AI163" s="162">
        <f>(AH163*100)/20</f>
        <v>25</v>
      </c>
      <c r="AJ163" s="58"/>
      <c r="AK163" s="58"/>
      <c r="AL163" s="58"/>
      <c r="AM163" s="58"/>
      <c r="AN163" s="58"/>
      <c r="AO163" s="58"/>
    </row>
    <row r="164" spans="2:41" ht="63.75" customHeight="1" x14ac:dyDescent="0.25">
      <c r="B164" s="178" t="s">
        <v>327</v>
      </c>
      <c r="C164" s="81"/>
      <c r="D164" s="82" t="s">
        <v>625</v>
      </c>
      <c r="E164" s="74" t="s">
        <v>783</v>
      </c>
      <c r="F164" s="74" t="s">
        <v>811</v>
      </c>
      <c r="G164" s="74" t="s">
        <v>1026</v>
      </c>
      <c r="H164" s="54" t="s">
        <v>823</v>
      </c>
      <c r="I164" s="74" t="s">
        <v>1156</v>
      </c>
      <c r="J164" s="58" t="s">
        <v>773</v>
      </c>
      <c r="K164" s="58" t="s">
        <v>326</v>
      </c>
      <c r="L164" s="60" t="s">
        <v>1264</v>
      </c>
      <c r="M164" s="58" t="s">
        <v>1141</v>
      </c>
      <c r="N164" s="152">
        <v>10</v>
      </c>
      <c r="O164" s="171">
        <v>1</v>
      </c>
      <c r="P164" s="193" t="s">
        <v>1240</v>
      </c>
      <c r="Q164" s="58">
        <v>2017</v>
      </c>
      <c r="R164" s="150">
        <v>2018</v>
      </c>
      <c r="V164" s="58">
        <v>2</v>
      </c>
      <c r="W164" s="156">
        <f>(V164*100)/10</f>
        <v>20</v>
      </c>
      <c r="X164" s="58">
        <v>0</v>
      </c>
      <c r="Y164" s="162">
        <f t="shared" si="37"/>
        <v>0</v>
      </c>
      <c r="Z164" s="58">
        <v>3</v>
      </c>
      <c r="AA164" s="162">
        <f>(Z164*100)/10</f>
        <v>30</v>
      </c>
      <c r="AB164" s="58">
        <v>0</v>
      </c>
      <c r="AC164" s="162">
        <f t="shared" si="34"/>
        <v>0</v>
      </c>
      <c r="AD164" s="58">
        <v>2</v>
      </c>
      <c r="AE164" s="162">
        <f>(AD164*100)/10</f>
        <v>20</v>
      </c>
      <c r="AF164" s="58">
        <v>0</v>
      </c>
      <c r="AG164" s="162">
        <f t="shared" si="38"/>
        <v>0</v>
      </c>
      <c r="AH164" s="58">
        <v>3</v>
      </c>
      <c r="AI164" s="162">
        <f>(AH164*100)/10</f>
        <v>30</v>
      </c>
      <c r="AJ164" s="58"/>
      <c r="AK164" s="58"/>
      <c r="AL164" s="58"/>
      <c r="AM164" s="58"/>
      <c r="AN164" s="58"/>
      <c r="AO164" s="58"/>
    </row>
    <row r="165" spans="2:41" ht="43.5" customHeight="1" x14ac:dyDescent="0.25">
      <c r="B165" s="176" t="s">
        <v>935</v>
      </c>
      <c r="C165" s="76"/>
      <c r="D165" s="77" t="s">
        <v>700</v>
      </c>
      <c r="E165" s="58"/>
      <c r="F165" s="58"/>
      <c r="G165" s="58"/>
      <c r="H165" s="54"/>
      <c r="I165" s="58"/>
      <c r="J165" s="58"/>
      <c r="K165" s="58"/>
      <c r="L165" s="58"/>
      <c r="M165" s="58"/>
      <c r="N165" s="150"/>
      <c r="O165" s="171"/>
      <c r="P165" s="193"/>
      <c r="Q165" s="58"/>
      <c r="R165" s="150"/>
      <c r="V165" s="58"/>
      <c r="W165" s="156"/>
      <c r="X165" s="58"/>
      <c r="Y165" s="162"/>
      <c r="Z165" s="58"/>
      <c r="AA165" s="162"/>
      <c r="AB165" s="58"/>
      <c r="AC165" s="162"/>
      <c r="AD165" s="58"/>
      <c r="AE165" s="162"/>
      <c r="AF165" s="58"/>
      <c r="AG165" s="58"/>
      <c r="AH165" s="58"/>
      <c r="AI165" s="162"/>
      <c r="AJ165" s="58"/>
      <c r="AK165" s="58"/>
      <c r="AL165" s="58"/>
      <c r="AM165" s="58"/>
      <c r="AN165" s="58"/>
      <c r="AO165" s="58"/>
    </row>
    <row r="166" spans="2:41" ht="77.25" customHeight="1" x14ac:dyDescent="0.25">
      <c r="B166" s="176" t="s">
        <v>327</v>
      </c>
      <c r="C166" s="76"/>
      <c r="D166" s="82" t="s">
        <v>701</v>
      </c>
      <c r="E166" s="74" t="s">
        <v>909</v>
      </c>
      <c r="F166" s="74" t="s">
        <v>1006</v>
      </c>
      <c r="G166" s="185" t="s">
        <v>1115</v>
      </c>
      <c r="H166" s="54" t="s">
        <v>823</v>
      </c>
      <c r="I166" s="74" t="s">
        <v>1213</v>
      </c>
      <c r="J166" s="58" t="s">
        <v>773</v>
      </c>
      <c r="K166" s="58" t="s">
        <v>326</v>
      </c>
      <c r="L166" s="60" t="s">
        <v>1264</v>
      </c>
      <c r="M166" s="58" t="s">
        <v>325</v>
      </c>
      <c r="N166" s="152">
        <v>1</v>
      </c>
      <c r="O166" s="171">
        <v>1</v>
      </c>
      <c r="P166" s="193" t="s">
        <v>1240</v>
      </c>
      <c r="Q166" s="58">
        <v>2017</v>
      </c>
      <c r="R166" s="150">
        <v>2018</v>
      </c>
      <c r="V166" s="58">
        <v>0</v>
      </c>
      <c r="W166" s="156">
        <f>(V166*100)/1</f>
        <v>0</v>
      </c>
      <c r="X166" s="58">
        <v>0</v>
      </c>
      <c r="Y166" s="162" t="e">
        <f>(X166*100)/V166</f>
        <v>#DIV/0!</v>
      </c>
      <c r="Z166" s="58">
        <v>0</v>
      </c>
      <c r="AA166" s="162">
        <f>(Z166*100)/1</f>
        <v>0</v>
      </c>
      <c r="AB166" s="58">
        <v>0</v>
      </c>
      <c r="AC166" s="162" t="e">
        <f t="shared" si="34"/>
        <v>#DIV/0!</v>
      </c>
      <c r="AD166" s="58">
        <v>1</v>
      </c>
      <c r="AE166" s="162">
        <f>(AD166*100)/1</f>
        <v>100</v>
      </c>
      <c r="AF166" s="58">
        <v>0</v>
      </c>
      <c r="AG166" s="162">
        <f>(AF166*100)/AD166</f>
        <v>0</v>
      </c>
      <c r="AH166" s="58">
        <v>0</v>
      </c>
      <c r="AI166" s="162">
        <f>(AH166*100)/1</f>
        <v>0</v>
      </c>
      <c r="AJ166" s="58"/>
      <c r="AK166" s="58"/>
      <c r="AL166" s="58"/>
      <c r="AM166" s="58"/>
      <c r="AN166" s="58"/>
      <c r="AO166" s="58"/>
    </row>
    <row r="167" spans="2:41" ht="71.25" customHeight="1" x14ac:dyDescent="0.25">
      <c r="B167" s="176" t="s">
        <v>327</v>
      </c>
      <c r="C167" s="76"/>
      <c r="D167" s="82" t="s">
        <v>702</v>
      </c>
      <c r="E167" s="74" t="s">
        <v>881</v>
      </c>
      <c r="F167" s="74" t="s">
        <v>1007</v>
      </c>
      <c r="G167" s="185" t="s">
        <v>1114</v>
      </c>
      <c r="H167" s="54" t="s">
        <v>823</v>
      </c>
      <c r="I167" s="74" t="s">
        <v>1190</v>
      </c>
      <c r="J167" s="58" t="s">
        <v>773</v>
      </c>
      <c r="K167" s="58" t="s">
        <v>326</v>
      </c>
      <c r="L167" s="60" t="s">
        <v>1264</v>
      </c>
      <c r="M167" s="58" t="s">
        <v>325</v>
      </c>
      <c r="N167" s="150">
        <v>600</v>
      </c>
      <c r="O167" s="171">
        <v>1</v>
      </c>
      <c r="P167" s="193" t="s">
        <v>1256</v>
      </c>
      <c r="Q167" s="58">
        <v>2017</v>
      </c>
      <c r="R167" s="150">
        <v>2018</v>
      </c>
      <c r="V167" s="58">
        <v>150</v>
      </c>
      <c r="W167" s="156">
        <f>(V167*100)/600</f>
        <v>25</v>
      </c>
      <c r="X167" s="58">
        <v>152</v>
      </c>
      <c r="Y167" s="162">
        <f t="shared" ref="Y167:Y174" si="39">(X167*100)/V167</f>
        <v>101.33333333333333</v>
      </c>
      <c r="Z167" s="58">
        <v>150</v>
      </c>
      <c r="AA167" s="162">
        <f>(Z167*100)/600</f>
        <v>25</v>
      </c>
      <c r="AB167" s="58">
        <v>115</v>
      </c>
      <c r="AC167" s="162">
        <f t="shared" si="34"/>
        <v>76.666666666666671</v>
      </c>
      <c r="AD167" s="58">
        <v>150</v>
      </c>
      <c r="AE167" s="162">
        <f>(AD167*100)/600</f>
        <v>25</v>
      </c>
      <c r="AF167" s="58">
        <v>73</v>
      </c>
      <c r="AG167" s="162">
        <f t="shared" ref="AG167:AG174" si="40">(AF167*100)/AD167</f>
        <v>48.666666666666664</v>
      </c>
      <c r="AH167" s="58">
        <v>150</v>
      </c>
      <c r="AI167" s="162">
        <f>(AH167*100)/600</f>
        <v>25</v>
      </c>
      <c r="AJ167" s="58"/>
      <c r="AK167" s="58"/>
      <c r="AL167" s="58"/>
      <c r="AM167" s="58"/>
      <c r="AN167" s="58"/>
      <c r="AO167" s="58"/>
    </row>
    <row r="168" spans="2:41" ht="68.25" customHeight="1" x14ac:dyDescent="0.25">
      <c r="B168" s="176" t="s">
        <v>327</v>
      </c>
      <c r="C168" s="76"/>
      <c r="D168" s="125" t="s">
        <v>703</v>
      </c>
      <c r="E168" s="74" t="s">
        <v>910</v>
      </c>
      <c r="F168" s="74" t="s">
        <v>1008</v>
      </c>
      <c r="G168" s="185" t="s">
        <v>1117</v>
      </c>
      <c r="H168" s="54" t="s">
        <v>823</v>
      </c>
      <c r="I168" s="74" t="s">
        <v>1214</v>
      </c>
      <c r="J168" s="58" t="s">
        <v>773</v>
      </c>
      <c r="K168" s="58" t="s">
        <v>326</v>
      </c>
      <c r="L168" s="60" t="s">
        <v>1264</v>
      </c>
      <c r="M168" s="58" t="s">
        <v>325</v>
      </c>
      <c r="N168" s="150">
        <v>10</v>
      </c>
      <c r="O168" s="171">
        <v>1</v>
      </c>
      <c r="P168" s="193" t="s">
        <v>1240</v>
      </c>
      <c r="Q168" s="58">
        <v>2017</v>
      </c>
      <c r="R168" s="150">
        <v>2018</v>
      </c>
      <c r="V168" s="58">
        <v>0</v>
      </c>
      <c r="W168" s="156">
        <f>(V168*100)/10</f>
        <v>0</v>
      </c>
      <c r="X168" s="58">
        <v>0</v>
      </c>
      <c r="Y168" s="162" t="e">
        <f t="shared" si="39"/>
        <v>#DIV/0!</v>
      </c>
      <c r="Z168" s="58">
        <v>3</v>
      </c>
      <c r="AA168" s="162">
        <f>(Z168*100)/10</f>
        <v>30</v>
      </c>
      <c r="AB168" s="58">
        <v>0</v>
      </c>
      <c r="AC168" s="162">
        <f t="shared" si="34"/>
        <v>0</v>
      </c>
      <c r="AD168" s="58">
        <v>3</v>
      </c>
      <c r="AE168" s="162">
        <f>(AD168*100)/10</f>
        <v>30</v>
      </c>
      <c r="AF168" s="58">
        <v>2</v>
      </c>
      <c r="AG168" s="162">
        <f t="shared" si="40"/>
        <v>66.666666666666671</v>
      </c>
      <c r="AH168" s="58">
        <v>4</v>
      </c>
      <c r="AI168" s="162">
        <f>(AH168*100)/10</f>
        <v>40</v>
      </c>
      <c r="AJ168" s="58"/>
      <c r="AK168" s="58"/>
      <c r="AL168" s="58"/>
      <c r="AM168" s="58"/>
      <c r="AN168" s="58"/>
      <c r="AO168" s="58"/>
    </row>
    <row r="169" spans="2:41" ht="67.5" customHeight="1" x14ac:dyDescent="0.25">
      <c r="B169" s="176" t="s">
        <v>327</v>
      </c>
      <c r="C169" s="76"/>
      <c r="D169" s="82" t="s">
        <v>704</v>
      </c>
      <c r="E169" s="74" t="s">
        <v>911</v>
      </c>
      <c r="F169" s="74" t="s">
        <v>1009</v>
      </c>
      <c r="G169" s="74" t="s">
        <v>1116</v>
      </c>
      <c r="H169" s="54" t="s">
        <v>823</v>
      </c>
      <c r="I169" s="74" t="s">
        <v>1214</v>
      </c>
      <c r="J169" s="58" t="s">
        <v>773</v>
      </c>
      <c r="K169" s="58" t="s">
        <v>326</v>
      </c>
      <c r="L169" s="60" t="s">
        <v>1264</v>
      </c>
      <c r="M169" s="58" t="s">
        <v>1141</v>
      </c>
      <c r="N169" s="150">
        <v>10</v>
      </c>
      <c r="O169" s="171">
        <v>1</v>
      </c>
      <c r="P169" s="193" t="s">
        <v>1240</v>
      </c>
      <c r="Q169" s="58">
        <v>2017</v>
      </c>
      <c r="R169" s="150">
        <v>2018</v>
      </c>
      <c r="V169" s="58">
        <v>0</v>
      </c>
      <c r="W169" s="156">
        <f>(V169*100)/10</f>
        <v>0</v>
      </c>
      <c r="X169" s="58">
        <v>0</v>
      </c>
      <c r="Y169" s="162" t="e">
        <f t="shared" si="39"/>
        <v>#DIV/0!</v>
      </c>
      <c r="Z169" s="58">
        <v>3</v>
      </c>
      <c r="AA169" s="162">
        <f>(Z169*100)/10</f>
        <v>30</v>
      </c>
      <c r="AB169" s="58">
        <v>2</v>
      </c>
      <c r="AC169" s="162">
        <f t="shared" si="34"/>
        <v>66.666666666666671</v>
      </c>
      <c r="AD169" s="58">
        <v>3</v>
      </c>
      <c r="AE169" s="162">
        <f>(AD169*100)/10</f>
        <v>30</v>
      </c>
      <c r="AF169" s="58">
        <v>1</v>
      </c>
      <c r="AG169" s="162">
        <f t="shared" si="40"/>
        <v>33.333333333333336</v>
      </c>
      <c r="AH169" s="58">
        <v>4</v>
      </c>
      <c r="AI169" s="162">
        <f>(AH169*100)/10</f>
        <v>40</v>
      </c>
      <c r="AJ169" s="58"/>
      <c r="AK169" s="58"/>
      <c r="AL169" s="58"/>
      <c r="AM169" s="58"/>
      <c r="AN169" s="58"/>
      <c r="AO169" s="58"/>
    </row>
    <row r="170" spans="2:41" ht="63.75" customHeight="1" x14ac:dyDescent="0.25">
      <c r="B170" s="176" t="s">
        <v>327</v>
      </c>
      <c r="C170" s="76"/>
      <c r="D170" s="82" t="s">
        <v>705</v>
      </c>
      <c r="E170" s="74" t="s">
        <v>912</v>
      </c>
      <c r="F170" s="74" t="s">
        <v>1010</v>
      </c>
      <c r="G170" s="185" t="s">
        <v>1118</v>
      </c>
      <c r="H170" s="54" t="s">
        <v>823</v>
      </c>
      <c r="I170" s="74" t="s">
        <v>1214</v>
      </c>
      <c r="J170" s="58" t="s">
        <v>773</v>
      </c>
      <c r="K170" s="58" t="s">
        <v>326</v>
      </c>
      <c r="L170" s="60" t="s">
        <v>1264</v>
      </c>
      <c r="M170" s="58" t="s">
        <v>325</v>
      </c>
      <c r="N170" s="150">
        <v>20</v>
      </c>
      <c r="O170" s="171">
        <v>1</v>
      </c>
      <c r="P170" s="193" t="s">
        <v>1240</v>
      </c>
      <c r="Q170" s="58">
        <v>2017</v>
      </c>
      <c r="R170" s="150">
        <v>2018</v>
      </c>
      <c r="V170" s="58">
        <v>2</v>
      </c>
      <c r="W170" s="156">
        <f>(V170*100)/20</f>
        <v>10</v>
      </c>
      <c r="X170" s="58">
        <v>0</v>
      </c>
      <c r="Y170" s="162">
        <f t="shared" si="39"/>
        <v>0</v>
      </c>
      <c r="Z170" s="58">
        <v>8</v>
      </c>
      <c r="AA170" s="162">
        <f>(Z170*100)/20</f>
        <v>40</v>
      </c>
      <c r="AB170" s="58">
        <v>15</v>
      </c>
      <c r="AC170" s="162">
        <f t="shared" si="34"/>
        <v>187.5</v>
      </c>
      <c r="AD170" s="58">
        <v>5</v>
      </c>
      <c r="AE170" s="162">
        <f>(AD170*100)/20</f>
        <v>25</v>
      </c>
      <c r="AF170" s="58">
        <v>0</v>
      </c>
      <c r="AG170" s="162">
        <f t="shared" si="40"/>
        <v>0</v>
      </c>
      <c r="AH170" s="58">
        <v>5</v>
      </c>
      <c r="AI170" s="162">
        <f>(AH170*100)/20</f>
        <v>25</v>
      </c>
      <c r="AJ170" s="58"/>
      <c r="AK170" s="58"/>
      <c r="AL170" s="58"/>
      <c r="AM170" s="58"/>
      <c r="AN170" s="58"/>
      <c r="AO170" s="58"/>
    </row>
    <row r="171" spans="2:41" ht="67.5" customHeight="1" x14ac:dyDescent="0.25">
      <c r="B171" s="176" t="s">
        <v>327</v>
      </c>
      <c r="C171" s="76"/>
      <c r="D171" s="82" t="s">
        <v>706</v>
      </c>
      <c r="E171" s="74" t="s">
        <v>913</v>
      </c>
      <c r="F171" s="74" t="s">
        <v>1011</v>
      </c>
      <c r="G171" s="185" t="s">
        <v>1119</v>
      </c>
      <c r="H171" s="54" t="s">
        <v>823</v>
      </c>
      <c r="I171" s="74" t="s">
        <v>1189</v>
      </c>
      <c r="J171" s="58" t="s">
        <v>773</v>
      </c>
      <c r="K171" s="58" t="s">
        <v>326</v>
      </c>
      <c r="L171" s="60" t="s">
        <v>1264</v>
      </c>
      <c r="M171" s="58" t="s">
        <v>325</v>
      </c>
      <c r="N171" s="150">
        <v>1</v>
      </c>
      <c r="O171" s="171">
        <v>1</v>
      </c>
      <c r="P171" s="193" t="s">
        <v>1240</v>
      </c>
      <c r="Q171" s="58">
        <v>2017</v>
      </c>
      <c r="R171" s="150">
        <v>2018</v>
      </c>
      <c r="V171" s="58">
        <v>0</v>
      </c>
      <c r="W171" s="156">
        <f>(V171*100)/1</f>
        <v>0</v>
      </c>
      <c r="X171" s="58">
        <v>0</v>
      </c>
      <c r="Y171" s="162" t="e">
        <f t="shared" si="39"/>
        <v>#DIV/0!</v>
      </c>
      <c r="Z171" s="58">
        <v>1</v>
      </c>
      <c r="AA171" s="162">
        <f>(Z171*100)/1</f>
        <v>100</v>
      </c>
      <c r="AB171" s="58">
        <v>0</v>
      </c>
      <c r="AC171" s="162">
        <f t="shared" si="34"/>
        <v>0</v>
      </c>
      <c r="AD171" s="58">
        <v>0</v>
      </c>
      <c r="AE171" s="162">
        <f>(AD171*100)/1</f>
        <v>0</v>
      </c>
      <c r="AF171" s="58">
        <v>0</v>
      </c>
      <c r="AG171" s="162">
        <v>0</v>
      </c>
      <c r="AH171" s="58">
        <v>0</v>
      </c>
      <c r="AI171" s="162">
        <f>(AH171*100)/1</f>
        <v>0</v>
      </c>
      <c r="AJ171" s="58"/>
      <c r="AK171" s="58"/>
      <c r="AL171" s="58"/>
      <c r="AM171" s="58"/>
      <c r="AN171" s="58"/>
      <c r="AO171" s="58"/>
    </row>
    <row r="172" spans="2:41" ht="65.25" customHeight="1" x14ac:dyDescent="0.25">
      <c r="B172" s="176" t="s">
        <v>327</v>
      </c>
      <c r="C172" s="76"/>
      <c r="D172" s="82" t="s">
        <v>762</v>
      </c>
      <c r="E172" s="74" t="s">
        <v>879</v>
      </c>
      <c r="F172" s="74" t="s">
        <v>1012</v>
      </c>
      <c r="G172" s="185" t="s">
        <v>1120</v>
      </c>
      <c r="H172" s="54" t="s">
        <v>823</v>
      </c>
      <c r="I172" s="74" t="s">
        <v>1189</v>
      </c>
      <c r="J172" s="58" t="s">
        <v>773</v>
      </c>
      <c r="K172" s="58" t="s">
        <v>326</v>
      </c>
      <c r="L172" s="60" t="s">
        <v>1264</v>
      </c>
      <c r="M172" s="58" t="s">
        <v>325</v>
      </c>
      <c r="N172" s="150">
        <v>2</v>
      </c>
      <c r="O172" s="171">
        <v>1</v>
      </c>
      <c r="P172" s="193" t="s">
        <v>1240</v>
      </c>
      <c r="Q172" s="58">
        <v>2017</v>
      </c>
      <c r="R172" s="150">
        <v>2018</v>
      </c>
      <c r="V172" s="58">
        <v>0</v>
      </c>
      <c r="W172" s="156">
        <f>(V172*100)/2</f>
        <v>0</v>
      </c>
      <c r="X172" s="58">
        <v>0</v>
      </c>
      <c r="Y172" s="162" t="e">
        <f t="shared" si="39"/>
        <v>#DIV/0!</v>
      </c>
      <c r="Z172" s="58">
        <v>1</v>
      </c>
      <c r="AA172" s="162">
        <f>(Z172*100)/2</f>
        <v>50</v>
      </c>
      <c r="AB172" s="58">
        <v>0</v>
      </c>
      <c r="AC172" s="162">
        <f t="shared" si="34"/>
        <v>0</v>
      </c>
      <c r="AD172" s="58">
        <v>0</v>
      </c>
      <c r="AE172" s="162">
        <f>(AD172*100)/2</f>
        <v>0</v>
      </c>
      <c r="AF172" s="58">
        <v>0</v>
      </c>
      <c r="AG172" s="162">
        <v>0</v>
      </c>
      <c r="AH172" s="58">
        <v>1</v>
      </c>
      <c r="AI172" s="162">
        <f>(AH172*100)/2</f>
        <v>50</v>
      </c>
      <c r="AJ172" s="58"/>
      <c r="AK172" s="58"/>
      <c r="AL172" s="58"/>
      <c r="AM172" s="58"/>
      <c r="AN172" s="58"/>
      <c r="AO172" s="58"/>
    </row>
    <row r="173" spans="2:41" ht="65.25" customHeight="1" x14ac:dyDescent="0.25">
      <c r="B173" s="176" t="s">
        <v>327</v>
      </c>
      <c r="C173" s="76"/>
      <c r="D173" s="82" t="s">
        <v>774</v>
      </c>
      <c r="E173" s="74" t="s">
        <v>914</v>
      </c>
      <c r="F173" s="74" t="s">
        <v>1013</v>
      </c>
      <c r="G173" s="185" t="s">
        <v>1121</v>
      </c>
      <c r="H173" s="54" t="s">
        <v>823</v>
      </c>
      <c r="I173" s="74" t="s">
        <v>1189</v>
      </c>
      <c r="J173" s="58" t="s">
        <v>773</v>
      </c>
      <c r="K173" s="58" t="s">
        <v>326</v>
      </c>
      <c r="L173" s="60" t="s">
        <v>1264</v>
      </c>
      <c r="M173" s="58" t="s">
        <v>325</v>
      </c>
      <c r="N173" s="150">
        <v>1</v>
      </c>
      <c r="O173" s="171">
        <v>1</v>
      </c>
      <c r="P173" s="193" t="s">
        <v>1240</v>
      </c>
      <c r="Q173" s="58">
        <v>2017</v>
      </c>
      <c r="R173" s="150">
        <v>2018</v>
      </c>
      <c r="V173" s="58">
        <v>0</v>
      </c>
      <c r="W173" s="156">
        <f t="shared" ref="W173" si="41">(V173*100)/1</f>
        <v>0</v>
      </c>
      <c r="X173" s="58">
        <v>0</v>
      </c>
      <c r="Y173" s="162" t="e">
        <f t="shared" si="39"/>
        <v>#DIV/0!</v>
      </c>
      <c r="Z173" s="58">
        <v>0</v>
      </c>
      <c r="AA173" s="162">
        <f t="shared" ref="AA173" si="42">(Z173*100)/1</f>
        <v>0</v>
      </c>
      <c r="AB173" s="58">
        <v>0</v>
      </c>
      <c r="AC173" s="162" t="e">
        <f t="shared" si="34"/>
        <v>#DIV/0!</v>
      </c>
      <c r="AD173" s="58">
        <v>0</v>
      </c>
      <c r="AE173" s="162">
        <f t="shared" ref="AE173" si="43">(AD173*100)/1</f>
        <v>0</v>
      </c>
      <c r="AF173" s="58">
        <v>0</v>
      </c>
      <c r="AG173" s="162">
        <v>0</v>
      </c>
      <c r="AH173" s="58">
        <v>1</v>
      </c>
      <c r="AI173" s="162">
        <f t="shared" ref="AI173" si="44">(AH173*100)/1</f>
        <v>100</v>
      </c>
      <c r="AJ173" s="58"/>
      <c r="AK173" s="58"/>
      <c r="AL173" s="58"/>
      <c r="AM173" s="58"/>
      <c r="AN173" s="58"/>
      <c r="AO173" s="58"/>
    </row>
    <row r="174" spans="2:41" ht="63.75" customHeight="1" x14ac:dyDescent="0.25">
      <c r="B174" s="176" t="s">
        <v>327</v>
      </c>
      <c r="C174" s="76"/>
      <c r="D174" s="82" t="s">
        <v>763</v>
      </c>
      <c r="E174" s="74" t="s">
        <v>915</v>
      </c>
      <c r="F174" s="74" t="s">
        <v>1014</v>
      </c>
      <c r="G174" s="185" t="s">
        <v>1122</v>
      </c>
      <c r="H174" s="54" t="s">
        <v>823</v>
      </c>
      <c r="I174" s="74" t="s">
        <v>1191</v>
      </c>
      <c r="J174" s="58" t="s">
        <v>773</v>
      </c>
      <c r="K174" s="58" t="s">
        <v>326</v>
      </c>
      <c r="L174" s="60" t="s">
        <v>1264</v>
      </c>
      <c r="M174" s="58" t="s">
        <v>1141</v>
      </c>
      <c r="N174" s="150">
        <v>5</v>
      </c>
      <c r="O174" s="171">
        <v>1</v>
      </c>
      <c r="P174" s="193" t="s">
        <v>1240</v>
      </c>
      <c r="Q174" s="58">
        <v>2017</v>
      </c>
      <c r="R174" s="150">
        <v>2018</v>
      </c>
      <c r="V174" s="58">
        <v>0</v>
      </c>
      <c r="W174" s="156">
        <f>(V174*100)/5</f>
        <v>0</v>
      </c>
      <c r="X174" s="58">
        <v>0</v>
      </c>
      <c r="Y174" s="162" t="e">
        <f t="shared" si="39"/>
        <v>#DIV/0!</v>
      </c>
      <c r="Z174" s="58">
        <v>1</v>
      </c>
      <c r="AA174" s="162">
        <f>(Z174*100)/5</f>
        <v>20</v>
      </c>
      <c r="AB174" s="58">
        <v>1</v>
      </c>
      <c r="AC174" s="162">
        <f t="shared" si="34"/>
        <v>100</v>
      </c>
      <c r="AD174" s="58">
        <v>2</v>
      </c>
      <c r="AE174" s="162">
        <f>(AD174*100)/5</f>
        <v>40</v>
      </c>
      <c r="AF174" s="58">
        <v>0</v>
      </c>
      <c r="AG174" s="162">
        <f t="shared" si="40"/>
        <v>0</v>
      </c>
      <c r="AH174" s="58">
        <v>2</v>
      </c>
      <c r="AI174" s="162">
        <f>(AH174*100)/5</f>
        <v>40</v>
      </c>
      <c r="AJ174" s="58"/>
      <c r="AK174" s="58"/>
      <c r="AL174" s="58"/>
      <c r="AM174" s="58"/>
      <c r="AN174" s="58"/>
      <c r="AO174" s="58"/>
    </row>
    <row r="175" spans="2:41" ht="39.75" customHeight="1" x14ac:dyDescent="0.25">
      <c r="B175" s="176" t="s">
        <v>935</v>
      </c>
      <c r="C175" s="76"/>
      <c r="D175" s="124" t="s">
        <v>707</v>
      </c>
      <c r="E175" s="58"/>
      <c r="F175" s="58"/>
      <c r="G175" s="58"/>
      <c r="H175" s="54"/>
      <c r="I175" s="58"/>
      <c r="J175" s="58"/>
      <c r="K175" s="58"/>
      <c r="L175" s="58"/>
      <c r="M175" s="58"/>
      <c r="N175" s="150"/>
      <c r="O175" s="171"/>
      <c r="P175" s="193"/>
      <c r="Q175" s="58"/>
      <c r="R175" s="150"/>
      <c r="V175" s="58"/>
      <c r="W175" s="156"/>
      <c r="X175" s="58"/>
      <c r="Y175" s="162"/>
      <c r="Z175" s="58"/>
      <c r="AA175" s="162"/>
      <c r="AB175" s="58"/>
      <c r="AC175" s="162"/>
      <c r="AD175" s="58"/>
      <c r="AE175" s="162"/>
      <c r="AF175" s="58"/>
      <c r="AG175" s="58"/>
      <c r="AH175" s="58"/>
      <c r="AI175" s="162"/>
      <c r="AJ175" s="58"/>
      <c r="AK175" s="58"/>
      <c r="AL175" s="58"/>
      <c r="AM175" s="58"/>
      <c r="AN175" s="58"/>
      <c r="AO175" s="58"/>
    </row>
    <row r="176" spans="2:41" ht="61.5" customHeight="1" x14ac:dyDescent="0.25">
      <c r="B176" s="176" t="s">
        <v>327</v>
      </c>
      <c r="C176" s="76"/>
      <c r="D176" s="82" t="s">
        <v>708</v>
      </c>
      <c r="E176" s="74" t="s">
        <v>916</v>
      </c>
      <c r="F176" s="74" t="s">
        <v>1015</v>
      </c>
      <c r="G176" s="185" t="s">
        <v>1123</v>
      </c>
      <c r="H176" s="54" t="s">
        <v>823</v>
      </c>
      <c r="I176" s="74" t="s">
        <v>1215</v>
      </c>
      <c r="J176" s="58" t="s">
        <v>773</v>
      </c>
      <c r="K176" s="58" t="s">
        <v>326</v>
      </c>
      <c r="L176" s="60" t="s">
        <v>1264</v>
      </c>
      <c r="M176" s="58" t="s">
        <v>325</v>
      </c>
      <c r="N176" s="150">
        <v>4</v>
      </c>
      <c r="O176" s="171">
        <v>1</v>
      </c>
      <c r="P176" s="193" t="s">
        <v>1240</v>
      </c>
      <c r="Q176" s="58">
        <v>2017</v>
      </c>
      <c r="R176" s="150">
        <v>2018</v>
      </c>
      <c r="V176" s="58">
        <v>0</v>
      </c>
      <c r="W176" s="156">
        <f>(V176*100)/4</f>
        <v>0</v>
      </c>
      <c r="X176" s="58">
        <v>1</v>
      </c>
      <c r="Y176" s="162" t="e">
        <f>(X176*100)/V176</f>
        <v>#DIV/0!</v>
      </c>
      <c r="Z176" s="58">
        <v>2</v>
      </c>
      <c r="AA176" s="162">
        <f>(Z176*100)/4</f>
        <v>50</v>
      </c>
      <c r="AB176" s="58">
        <v>7</v>
      </c>
      <c r="AC176" s="162">
        <f t="shared" si="34"/>
        <v>350</v>
      </c>
      <c r="AD176" s="58">
        <v>1</v>
      </c>
      <c r="AE176" s="162">
        <f>(AD176*100)/4</f>
        <v>25</v>
      </c>
      <c r="AF176" s="58">
        <v>6</v>
      </c>
      <c r="AG176" s="162">
        <f>(AF176*100)/AD176</f>
        <v>600</v>
      </c>
      <c r="AH176" s="58">
        <v>1</v>
      </c>
      <c r="AI176" s="162">
        <f>(AH176*100)/4</f>
        <v>25</v>
      </c>
      <c r="AJ176" s="58"/>
      <c r="AK176" s="58"/>
      <c r="AL176" s="58"/>
      <c r="AM176" s="58"/>
      <c r="AN176" s="58"/>
      <c r="AO176" s="58"/>
    </row>
    <row r="177" spans="2:41" ht="62.25" customHeight="1" x14ac:dyDescent="0.25">
      <c r="B177" s="176" t="s">
        <v>327</v>
      </c>
      <c r="C177" s="76"/>
      <c r="D177" s="82" t="s">
        <v>709</v>
      </c>
      <c r="E177" s="74" t="s">
        <v>917</v>
      </c>
      <c r="F177" s="74" t="s">
        <v>1015</v>
      </c>
      <c r="G177" s="185" t="s">
        <v>1123</v>
      </c>
      <c r="H177" s="54" t="s">
        <v>823</v>
      </c>
      <c r="I177" s="74" t="s">
        <v>1215</v>
      </c>
      <c r="J177" s="58" t="s">
        <v>773</v>
      </c>
      <c r="K177" s="58" t="s">
        <v>326</v>
      </c>
      <c r="L177" s="60" t="s">
        <v>1264</v>
      </c>
      <c r="M177" s="58" t="s">
        <v>325</v>
      </c>
      <c r="N177" s="150">
        <v>3</v>
      </c>
      <c r="O177" s="171">
        <v>1</v>
      </c>
      <c r="P177" s="193" t="s">
        <v>1240</v>
      </c>
      <c r="Q177" s="58">
        <v>2017</v>
      </c>
      <c r="R177" s="150">
        <v>2018</v>
      </c>
      <c r="V177" s="58">
        <v>1</v>
      </c>
      <c r="W177" s="156">
        <f>(V177*100)/3</f>
        <v>33.333333333333336</v>
      </c>
      <c r="X177" s="58">
        <v>1</v>
      </c>
      <c r="Y177" s="162">
        <f>(X177*100)/V177</f>
        <v>100</v>
      </c>
      <c r="Z177" s="58">
        <v>1</v>
      </c>
      <c r="AA177" s="162">
        <f>(Z177*100)/3</f>
        <v>33.333333333333336</v>
      </c>
      <c r="AB177" s="58">
        <v>0</v>
      </c>
      <c r="AC177" s="162">
        <f t="shared" si="34"/>
        <v>0</v>
      </c>
      <c r="AD177" s="58">
        <v>1</v>
      </c>
      <c r="AE177" s="162">
        <f>(AD177*100)/3</f>
        <v>33.333333333333336</v>
      </c>
      <c r="AF177" s="58">
        <v>0</v>
      </c>
      <c r="AG177" s="162">
        <f t="shared" ref="AG177:AG179" si="45">(AF177*100)/AD177</f>
        <v>0</v>
      </c>
      <c r="AH177" s="58">
        <v>0</v>
      </c>
      <c r="AI177" s="162">
        <f>(AH177*100)/3</f>
        <v>0</v>
      </c>
      <c r="AJ177" s="58"/>
      <c r="AK177" s="58"/>
      <c r="AL177" s="58"/>
      <c r="AM177" s="58"/>
      <c r="AN177" s="58"/>
      <c r="AO177" s="58"/>
    </row>
    <row r="178" spans="2:41" ht="65.25" customHeight="1" x14ac:dyDescent="0.25">
      <c r="B178" s="176" t="s">
        <v>327</v>
      </c>
      <c r="C178" s="76"/>
      <c r="D178" s="82" t="s">
        <v>710</v>
      </c>
      <c r="E178" s="74" t="s">
        <v>918</v>
      </c>
      <c r="F178" s="74" t="s">
        <v>1016</v>
      </c>
      <c r="G178" s="185" t="s">
        <v>1124</v>
      </c>
      <c r="H178" s="54" t="s">
        <v>823</v>
      </c>
      <c r="I178" s="74" t="s">
        <v>1215</v>
      </c>
      <c r="J178" s="58" t="s">
        <v>773</v>
      </c>
      <c r="K178" s="58" t="s">
        <v>326</v>
      </c>
      <c r="L178" s="60" t="s">
        <v>1264</v>
      </c>
      <c r="M178" s="58" t="s">
        <v>325</v>
      </c>
      <c r="N178" s="150">
        <v>1</v>
      </c>
      <c r="O178" s="171">
        <v>1</v>
      </c>
      <c r="P178" s="193" t="s">
        <v>1240</v>
      </c>
      <c r="Q178" s="58">
        <v>2017</v>
      </c>
      <c r="R178" s="150">
        <v>2018</v>
      </c>
      <c r="V178" s="58">
        <v>1</v>
      </c>
      <c r="W178" s="156">
        <f>(V178*100)/1</f>
        <v>100</v>
      </c>
      <c r="X178" s="58">
        <v>0</v>
      </c>
      <c r="Y178" s="162">
        <f t="shared" ref="Y178:Y179" si="46">(X178*100)/V178</f>
        <v>0</v>
      </c>
      <c r="Z178" s="58">
        <v>0</v>
      </c>
      <c r="AA178" s="162">
        <f>(Z178*100)/1</f>
        <v>0</v>
      </c>
      <c r="AB178" s="58">
        <v>0</v>
      </c>
      <c r="AC178" s="162" t="e">
        <f t="shared" si="34"/>
        <v>#DIV/0!</v>
      </c>
      <c r="AD178" s="58">
        <v>0</v>
      </c>
      <c r="AE178" s="162">
        <f>(AD178*100)/1</f>
        <v>0</v>
      </c>
      <c r="AF178" s="58">
        <v>1</v>
      </c>
      <c r="AG178" s="162">
        <v>0</v>
      </c>
      <c r="AH178" s="58">
        <v>0</v>
      </c>
      <c r="AI178" s="162">
        <f>(AH178*100)/1</f>
        <v>0</v>
      </c>
      <c r="AJ178" s="58"/>
      <c r="AK178" s="58"/>
      <c r="AL178" s="58"/>
      <c r="AM178" s="58"/>
      <c r="AN178" s="58"/>
      <c r="AO178" s="58"/>
    </row>
    <row r="179" spans="2:41" ht="80.25" customHeight="1" x14ac:dyDescent="0.25">
      <c r="B179" s="176" t="s">
        <v>327</v>
      </c>
      <c r="C179" s="76"/>
      <c r="D179" s="126" t="s">
        <v>711</v>
      </c>
      <c r="E179" s="74" t="s">
        <v>919</v>
      </c>
      <c r="F179" s="74" t="s">
        <v>1017</v>
      </c>
      <c r="G179" s="185" t="s">
        <v>1115</v>
      </c>
      <c r="H179" s="54" t="s">
        <v>823</v>
      </c>
      <c r="I179" s="74" t="s">
        <v>1216</v>
      </c>
      <c r="J179" s="58" t="s">
        <v>773</v>
      </c>
      <c r="K179" s="58" t="s">
        <v>326</v>
      </c>
      <c r="L179" s="60" t="s">
        <v>1264</v>
      </c>
      <c r="M179" s="58" t="s">
        <v>325</v>
      </c>
      <c r="N179" s="150">
        <v>15</v>
      </c>
      <c r="O179" s="171">
        <v>1</v>
      </c>
      <c r="P179" s="193" t="s">
        <v>1240</v>
      </c>
      <c r="Q179" s="58">
        <v>2017</v>
      </c>
      <c r="R179" s="150">
        <v>2018</v>
      </c>
      <c r="V179" s="58">
        <v>3</v>
      </c>
      <c r="W179" s="156">
        <f>(V179*100)/15</f>
        <v>20</v>
      </c>
      <c r="X179" s="58">
        <v>3</v>
      </c>
      <c r="Y179" s="162">
        <f t="shared" si="46"/>
        <v>100</v>
      </c>
      <c r="Z179" s="58">
        <v>4</v>
      </c>
      <c r="AA179" s="162">
        <f>(Z179*100)/15</f>
        <v>26.666666666666668</v>
      </c>
      <c r="AB179" s="58">
        <v>0</v>
      </c>
      <c r="AC179" s="162">
        <f t="shared" si="34"/>
        <v>0</v>
      </c>
      <c r="AD179" s="58">
        <v>4</v>
      </c>
      <c r="AE179" s="162">
        <f>(AD179*100)/15</f>
        <v>26.666666666666668</v>
      </c>
      <c r="AF179" s="58">
        <v>0</v>
      </c>
      <c r="AG179" s="162">
        <f t="shared" si="45"/>
        <v>0</v>
      </c>
      <c r="AH179" s="58">
        <v>4</v>
      </c>
      <c r="AI179" s="162">
        <f>(AH179*100)/15</f>
        <v>26.666666666666668</v>
      </c>
      <c r="AJ179" s="58"/>
      <c r="AK179" s="58"/>
      <c r="AL179" s="58"/>
      <c r="AM179" s="58"/>
      <c r="AN179" s="58"/>
      <c r="AO179" s="58"/>
    </row>
    <row r="180" spans="2:41" ht="39.75" customHeight="1" x14ac:dyDescent="0.25">
      <c r="B180" s="176" t="s">
        <v>935</v>
      </c>
      <c r="C180" s="76"/>
      <c r="D180" s="124" t="s">
        <v>712</v>
      </c>
      <c r="E180" s="58"/>
      <c r="F180" s="58"/>
      <c r="G180" s="58"/>
      <c r="H180" s="54"/>
      <c r="I180" s="58"/>
      <c r="J180" s="58"/>
      <c r="K180" s="58"/>
      <c r="L180" s="58"/>
      <c r="M180" s="58"/>
      <c r="N180" s="150"/>
      <c r="O180" s="171"/>
      <c r="P180" s="193"/>
      <c r="Q180" s="58"/>
      <c r="R180" s="150"/>
      <c r="V180" s="58"/>
      <c r="W180" s="156"/>
      <c r="X180" s="58"/>
      <c r="Y180" s="162"/>
      <c r="Z180" s="58"/>
      <c r="AA180" s="162"/>
      <c r="AB180" s="58"/>
      <c r="AC180" s="162"/>
      <c r="AD180" s="58"/>
      <c r="AE180" s="162"/>
      <c r="AF180" s="58"/>
      <c r="AG180" s="58"/>
      <c r="AH180" s="58"/>
      <c r="AI180" s="162"/>
      <c r="AJ180" s="58"/>
      <c r="AK180" s="58"/>
      <c r="AL180" s="58"/>
      <c r="AM180" s="58"/>
      <c r="AN180" s="58"/>
      <c r="AO180" s="58"/>
    </row>
    <row r="181" spans="2:41" ht="61.5" customHeight="1" x14ac:dyDescent="0.25">
      <c r="B181" s="176" t="s">
        <v>327</v>
      </c>
      <c r="C181" s="76"/>
      <c r="D181" s="82" t="s">
        <v>713</v>
      </c>
      <c r="E181" s="74" t="s">
        <v>920</v>
      </c>
      <c r="F181" s="74" t="s">
        <v>1018</v>
      </c>
      <c r="G181" s="185" t="s">
        <v>1125</v>
      </c>
      <c r="H181" s="54" t="s">
        <v>823</v>
      </c>
      <c r="I181" s="74" t="s">
        <v>1217</v>
      </c>
      <c r="J181" s="58" t="s">
        <v>773</v>
      </c>
      <c r="K181" s="58" t="s">
        <v>326</v>
      </c>
      <c r="L181" s="60" t="s">
        <v>1264</v>
      </c>
      <c r="M181" s="58" t="s">
        <v>325</v>
      </c>
      <c r="N181" s="150">
        <v>24</v>
      </c>
      <c r="O181" s="171">
        <v>1</v>
      </c>
      <c r="P181" s="193" t="s">
        <v>1250</v>
      </c>
      <c r="Q181" s="58">
        <v>2017</v>
      </c>
      <c r="R181" s="150">
        <v>2018</v>
      </c>
      <c r="V181" s="58">
        <v>12</v>
      </c>
      <c r="W181" s="156">
        <f>(V181*100)/24</f>
        <v>50</v>
      </c>
      <c r="X181" s="58">
        <v>12</v>
      </c>
      <c r="Y181" s="162">
        <f>(X181*100)/V181</f>
        <v>100</v>
      </c>
      <c r="Z181" s="58">
        <v>3</v>
      </c>
      <c r="AA181" s="162">
        <f>(Z181*100)/24</f>
        <v>12.5</v>
      </c>
      <c r="AB181" s="58">
        <v>0</v>
      </c>
      <c r="AC181" s="162">
        <f t="shared" si="34"/>
        <v>0</v>
      </c>
      <c r="AD181" s="58">
        <v>6</v>
      </c>
      <c r="AE181" s="162">
        <f>(AD181*100)/24</f>
        <v>25</v>
      </c>
      <c r="AF181" s="58">
        <v>0</v>
      </c>
      <c r="AG181" s="162">
        <f>(AF181*100)/AD181</f>
        <v>0</v>
      </c>
      <c r="AH181" s="58">
        <v>3</v>
      </c>
      <c r="AI181" s="162">
        <f>(AH181*100)/24</f>
        <v>12.5</v>
      </c>
      <c r="AJ181" s="58"/>
      <c r="AK181" s="58"/>
      <c r="AL181" s="58"/>
      <c r="AM181" s="58"/>
      <c r="AN181" s="58"/>
      <c r="AO181" s="58"/>
    </row>
    <row r="182" spans="2:41" ht="63.75" customHeight="1" x14ac:dyDescent="0.25">
      <c r="B182" s="176" t="s">
        <v>327</v>
      </c>
      <c r="C182" s="76"/>
      <c r="D182" s="82" t="s">
        <v>752</v>
      </c>
      <c r="E182" s="74" t="s">
        <v>921</v>
      </c>
      <c r="F182" s="74" t="s">
        <v>1019</v>
      </c>
      <c r="G182" s="185" t="s">
        <v>1126</v>
      </c>
      <c r="H182" s="54" t="s">
        <v>823</v>
      </c>
      <c r="I182" s="74" t="s">
        <v>1218</v>
      </c>
      <c r="J182" s="58" t="s">
        <v>773</v>
      </c>
      <c r="K182" s="58" t="s">
        <v>326</v>
      </c>
      <c r="L182" s="60" t="s">
        <v>1264</v>
      </c>
      <c r="M182" s="58" t="s">
        <v>1141</v>
      </c>
      <c r="N182" s="150">
        <v>120</v>
      </c>
      <c r="O182" s="171">
        <v>1</v>
      </c>
      <c r="P182" s="193" t="s">
        <v>1240</v>
      </c>
      <c r="Q182" s="58">
        <v>2017</v>
      </c>
      <c r="R182" s="150">
        <v>2018</v>
      </c>
      <c r="V182" s="58">
        <v>30</v>
      </c>
      <c r="W182" s="156">
        <f>(V182*100)/120</f>
        <v>25</v>
      </c>
      <c r="X182" s="58">
        <v>0</v>
      </c>
      <c r="Y182" s="162">
        <f>(X182*100)/V182</f>
        <v>0</v>
      </c>
      <c r="Z182" s="58">
        <v>30</v>
      </c>
      <c r="AA182" s="162">
        <f>(Z182*100)/120</f>
        <v>25</v>
      </c>
      <c r="AB182" s="58">
        <v>47</v>
      </c>
      <c r="AC182" s="162">
        <f t="shared" si="34"/>
        <v>156.66666666666666</v>
      </c>
      <c r="AD182" s="58">
        <v>30</v>
      </c>
      <c r="AE182" s="162">
        <f>(AD182*100)/120</f>
        <v>25</v>
      </c>
      <c r="AF182" s="58">
        <v>51</v>
      </c>
      <c r="AG182" s="162">
        <f t="shared" ref="AG182:AG187" si="47">(AF182*100)/AD182</f>
        <v>170</v>
      </c>
      <c r="AH182" s="58">
        <v>30</v>
      </c>
      <c r="AI182" s="162">
        <f>(AH182*100)/120</f>
        <v>25</v>
      </c>
      <c r="AJ182" s="58"/>
      <c r="AK182" s="58"/>
      <c r="AL182" s="58"/>
      <c r="AM182" s="58"/>
      <c r="AN182" s="58"/>
      <c r="AO182" s="58"/>
    </row>
    <row r="183" spans="2:41" ht="65.25" customHeight="1" x14ac:dyDescent="0.25">
      <c r="B183" s="176" t="s">
        <v>327</v>
      </c>
      <c r="C183" s="76"/>
      <c r="D183" s="82" t="s">
        <v>714</v>
      </c>
      <c r="E183" s="74" t="s">
        <v>922</v>
      </c>
      <c r="F183" s="74" t="s">
        <v>1020</v>
      </c>
      <c r="G183" s="185" t="s">
        <v>1127</v>
      </c>
      <c r="H183" s="54" t="s">
        <v>823</v>
      </c>
      <c r="I183" s="74" t="s">
        <v>1219</v>
      </c>
      <c r="J183" s="58" t="s">
        <v>773</v>
      </c>
      <c r="K183" s="58" t="s">
        <v>326</v>
      </c>
      <c r="L183" s="60" t="s">
        <v>1264</v>
      </c>
      <c r="M183" s="58" t="s">
        <v>325</v>
      </c>
      <c r="N183" s="150">
        <v>200</v>
      </c>
      <c r="O183" s="171">
        <v>1</v>
      </c>
      <c r="P183" s="193" t="s">
        <v>1240</v>
      </c>
      <c r="Q183" s="58">
        <v>2017</v>
      </c>
      <c r="R183" s="150">
        <v>2018</v>
      </c>
      <c r="V183" s="58">
        <v>50</v>
      </c>
      <c r="W183" s="156">
        <f>(V183*100)/200</f>
        <v>25</v>
      </c>
      <c r="X183" s="58">
        <v>2</v>
      </c>
      <c r="Y183" s="162">
        <f>(X183*100)/V183</f>
        <v>4</v>
      </c>
      <c r="Z183" s="58">
        <v>50</v>
      </c>
      <c r="AA183" s="162">
        <f>(Z183*100)/200</f>
        <v>25</v>
      </c>
      <c r="AB183" s="58">
        <v>16</v>
      </c>
      <c r="AC183" s="162">
        <f t="shared" si="34"/>
        <v>32</v>
      </c>
      <c r="AD183" s="58">
        <v>50</v>
      </c>
      <c r="AE183" s="162">
        <f>(AD183*100)/200</f>
        <v>25</v>
      </c>
      <c r="AF183" s="58">
        <v>21</v>
      </c>
      <c r="AG183" s="162">
        <f t="shared" si="47"/>
        <v>42</v>
      </c>
      <c r="AH183" s="58">
        <v>50</v>
      </c>
      <c r="AI183" s="162">
        <f>(AH183*100)/200</f>
        <v>25</v>
      </c>
      <c r="AJ183" s="58"/>
      <c r="AK183" s="58"/>
      <c r="AL183" s="58"/>
      <c r="AM183" s="58"/>
      <c r="AN183" s="58"/>
      <c r="AO183" s="58"/>
    </row>
    <row r="184" spans="2:41" ht="63.75" customHeight="1" x14ac:dyDescent="0.25">
      <c r="B184" s="176" t="s">
        <v>327</v>
      </c>
      <c r="C184" s="76"/>
      <c r="D184" s="82" t="s">
        <v>715</v>
      </c>
      <c r="E184" s="74" t="s">
        <v>877</v>
      </c>
      <c r="F184" s="74" t="s">
        <v>991</v>
      </c>
      <c r="G184" s="185" t="s">
        <v>1125</v>
      </c>
      <c r="H184" s="54" t="s">
        <v>823</v>
      </c>
      <c r="I184" s="74" t="s">
        <v>1220</v>
      </c>
      <c r="J184" s="58" t="s">
        <v>773</v>
      </c>
      <c r="K184" s="58" t="s">
        <v>326</v>
      </c>
      <c r="L184" s="60" t="s">
        <v>1264</v>
      </c>
      <c r="M184" s="58" t="s">
        <v>325</v>
      </c>
      <c r="N184" s="150">
        <v>1</v>
      </c>
      <c r="O184" s="171">
        <v>1</v>
      </c>
      <c r="P184" s="193" t="s">
        <v>1239</v>
      </c>
      <c r="Q184" s="58">
        <v>2017</v>
      </c>
      <c r="R184" s="150">
        <v>2018</v>
      </c>
      <c r="V184" s="142">
        <v>0</v>
      </c>
      <c r="W184" s="156">
        <f>(V184*100)/1</f>
        <v>0</v>
      </c>
      <c r="X184" s="58">
        <v>0</v>
      </c>
      <c r="Y184" s="162" t="e">
        <f t="shared" ref="Y184:Y191" si="48">(X184*100)/V184</f>
        <v>#DIV/0!</v>
      </c>
      <c r="Z184" s="58">
        <v>0</v>
      </c>
      <c r="AA184" s="162">
        <f>(Z184*100)/1</f>
        <v>0</v>
      </c>
      <c r="AB184" s="58">
        <v>0</v>
      </c>
      <c r="AC184" s="162" t="e">
        <f t="shared" si="34"/>
        <v>#DIV/0!</v>
      </c>
      <c r="AD184" s="58">
        <v>1</v>
      </c>
      <c r="AE184" s="162">
        <f>(AD184*100)/1</f>
        <v>100</v>
      </c>
      <c r="AF184" s="58">
        <v>1</v>
      </c>
      <c r="AG184" s="162">
        <f t="shared" si="47"/>
        <v>100</v>
      </c>
      <c r="AH184" s="58">
        <v>0</v>
      </c>
      <c r="AI184" s="162">
        <f>(AH184*100)/1</f>
        <v>0</v>
      </c>
      <c r="AJ184" s="58"/>
      <c r="AK184" s="58"/>
      <c r="AL184" s="58"/>
      <c r="AM184" s="58"/>
      <c r="AN184" s="58"/>
      <c r="AO184" s="58"/>
    </row>
    <row r="185" spans="2:41" ht="50.25" customHeight="1" x14ac:dyDescent="0.25">
      <c r="B185" s="176" t="s">
        <v>327</v>
      </c>
      <c r="C185" s="76"/>
      <c r="D185" s="82" t="s">
        <v>716</v>
      </c>
      <c r="E185" s="74" t="s">
        <v>892</v>
      </c>
      <c r="F185" s="74" t="s">
        <v>965</v>
      </c>
      <c r="G185" s="185" t="s">
        <v>1128</v>
      </c>
      <c r="H185" s="54" t="s">
        <v>823</v>
      </c>
      <c r="I185" s="74" t="s">
        <v>1201</v>
      </c>
      <c r="J185" s="58" t="s">
        <v>773</v>
      </c>
      <c r="K185" s="58" t="s">
        <v>326</v>
      </c>
      <c r="L185" s="60" t="s">
        <v>1264</v>
      </c>
      <c r="M185" s="58" t="s">
        <v>325</v>
      </c>
      <c r="N185" s="150">
        <v>1</v>
      </c>
      <c r="O185" s="171">
        <v>1</v>
      </c>
      <c r="P185" s="193" t="s">
        <v>1240</v>
      </c>
      <c r="Q185" s="58">
        <v>2017</v>
      </c>
      <c r="R185" s="150">
        <v>2018</v>
      </c>
      <c r="V185" s="58">
        <v>1</v>
      </c>
      <c r="W185" s="156">
        <f>(V185*100)/1</f>
        <v>100</v>
      </c>
      <c r="X185" s="58">
        <v>1</v>
      </c>
      <c r="Y185" s="162">
        <f t="shared" si="48"/>
        <v>100</v>
      </c>
      <c r="Z185" s="58">
        <v>0</v>
      </c>
      <c r="AA185" s="162">
        <f>(Z185*100)/1</f>
        <v>0</v>
      </c>
      <c r="AB185" s="58">
        <v>0</v>
      </c>
      <c r="AC185" s="162" t="e">
        <f t="shared" si="34"/>
        <v>#DIV/0!</v>
      </c>
      <c r="AD185" s="58">
        <v>0</v>
      </c>
      <c r="AE185" s="162">
        <f>(AD185*100)/1</f>
        <v>0</v>
      </c>
      <c r="AF185" s="58">
        <v>0</v>
      </c>
      <c r="AG185" s="162">
        <v>0</v>
      </c>
      <c r="AH185" s="58">
        <v>0</v>
      </c>
      <c r="AI185" s="162">
        <f>(AH185*100)/1</f>
        <v>0</v>
      </c>
      <c r="AJ185" s="58"/>
      <c r="AK185" s="58"/>
      <c r="AL185" s="58"/>
      <c r="AM185" s="58"/>
      <c r="AN185" s="58"/>
      <c r="AO185" s="58"/>
    </row>
    <row r="186" spans="2:41" ht="51" customHeight="1" x14ac:dyDescent="0.25">
      <c r="B186" s="176" t="s">
        <v>327</v>
      </c>
      <c r="C186" s="76"/>
      <c r="D186" s="127" t="s">
        <v>717</v>
      </c>
      <c r="E186" s="74" t="s">
        <v>923</v>
      </c>
      <c r="F186" s="74" t="s">
        <v>1021</v>
      </c>
      <c r="G186" s="185" t="s">
        <v>1129</v>
      </c>
      <c r="H186" s="54" t="s">
        <v>823</v>
      </c>
      <c r="I186" s="74" t="s">
        <v>1221</v>
      </c>
      <c r="J186" s="58" t="s">
        <v>773</v>
      </c>
      <c r="K186" s="58" t="s">
        <v>326</v>
      </c>
      <c r="L186" s="60" t="s">
        <v>1264</v>
      </c>
      <c r="M186" s="58" t="s">
        <v>325</v>
      </c>
      <c r="N186" s="150">
        <v>1</v>
      </c>
      <c r="O186" s="171">
        <v>1</v>
      </c>
      <c r="P186" s="193" t="s">
        <v>1240</v>
      </c>
      <c r="Q186" s="58">
        <v>2017</v>
      </c>
      <c r="R186" s="150">
        <v>2018</v>
      </c>
      <c r="V186" s="58">
        <v>0</v>
      </c>
      <c r="W186" s="156">
        <f>(V186*100)/1</f>
        <v>0</v>
      </c>
      <c r="X186" s="58">
        <v>0</v>
      </c>
      <c r="Y186" s="162" t="e">
        <f t="shared" si="48"/>
        <v>#DIV/0!</v>
      </c>
      <c r="Z186" s="58">
        <v>0</v>
      </c>
      <c r="AA186" s="162">
        <f>(Z186*100)/1</f>
        <v>0</v>
      </c>
      <c r="AB186" s="58">
        <v>0</v>
      </c>
      <c r="AC186" s="162" t="e">
        <f t="shared" si="34"/>
        <v>#DIV/0!</v>
      </c>
      <c r="AD186" s="58">
        <v>1</v>
      </c>
      <c r="AE186" s="162">
        <f>(AD186*100)/1</f>
        <v>100</v>
      </c>
      <c r="AF186" s="58">
        <v>0</v>
      </c>
      <c r="AG186" s="162">
        <f t="shared" si="47"/>
        <v>0</v>
      </c>
      <c r="AH186" s="58">
        <v>0</v>
      </c>
      <c r="AI186" s="162">
        <f>(AH186*100)/1</f>
        <v>0</v>
      </c>
      <c r="AJ186" s="58"/>
      <c r="AK186" s="58"/>
      <c r="AL186" s="58"/>
      <c r="AM186" s="58"/>
      <c r="AN186" s="58"/>
      <c r="AO186" s="58"/>
    </row>
    <row r="187" spans="2:41" ht="54" customHeight="1" x14ac:dyDescent="0.25">
      <c r="B187" s="176" t="s">
        <v>327</v>
      </c>
      <c r="C187" s="76"/>
      <c r="D187" s="127" t="s">
        <v>718</v>
      </c>
      <c r="E187" s="74" t="s">
        <v>924</v>
      </c>
      <c r="F187" s="74" t="s">
        <v>1022</v>
      </c>
      <c r="G187" s="185" t="s">
        <v>1130</v>
      </c>
      <c r="H187" s="54" t="s">
        <v>823</v>
      </c>
      <c r="I187" s="74" t="s">
        <v>1222</v>
      </c>
      <c r="J187" s="58" t="s">
        <v>773</v>
      </c>
      <c r="K187" s="58" t="s">
        <v>326</v>
      </c>
      <c r="L187" s="60" t="s">
        <v>1264</v>
      </c>
      <c r="M187" s="58" t="s">
        <v>325</v>
      </c>
      <c r="N187" s="150">
        <v>80</v>
      </c>
      <c r="O187" s="171">
        <v>1</v>
      </c>
      <c r="P187" s="193" t="s">
        <v>1240</v>
      </c>
      <c r="Q187" s="58">
        <v>2017</v>
      </c>
      <c r="R187" s="150">
        <v>2018</v>
      </c>
      <c r="V187" s="58">
        <v>20</v>
      </c>
      <c r="W187" s="156">
        <f>(V187*100)/80</f>
        <v>25</v>
      </c>
      <c r="X187" s="58">
        <v>0</v>
      </c>
      <c r="Y187" s="162">
        <f t="shared" si="48"/>
        <v>0</v>
      </c>
      <c r="Z187" s="58">
        <v>20</v>
      </c>
      <c r="AA187" s="162">
        <f>(Z187*100)/80</f>
        <v>25</v>
      </c>
      <c r="AB187" s="58">
        <v>24</v>
      </c>
      <c r="AC187" s="162">
        <f t="shared" si="34"/>
        <v>120</v>
      </c>
      <c r="AD187" s="58">
        <v>20</v>
      </c>
      <c r="AE187" s="162">
        <f>(AD187*100)/80</f>
        <v>25</v>
      </c>
      <c r="AF187" s="58">
        <v>0</v>
      </c>
      <c r="AG187" s="162">
        <f t="shared" si="47"/>
        <v>0</v>
      </c>
      <c r="AH187" s="58">
        <v>20</v>
      </c>
      <c r="AI187" s="162">
        <f>(AH187*100)/80</f>
        <v>25</v>
      </c>
      <c r="AJ187" s="58"/>
      <c r="AK187" s="58"/>
      <c r="AL187" s="58"/>
      <c r="AM187" s="58"/>
      <c r="AN187" s="58"/>
      <c r="AO187" s="58"/>
    </row>
    <row r="188" spans="2:41" ht="30" customHeight="1" x14ac:dyDescent="0.25">
      <c r="B188" s="176" t="s">
        <v>935</v>
      </c>
      <c r="C188" s="76"/>
      <c r="D188" s="124" t="s">
        <v>719</v>
      </c>
      <c r="E188" s="58"/>
      <c r="F188" s="58"/>
      <c r="G188" s="58"/>
      <c r="H188" s="54"/>
      <c r="I188" s="58"/>
      <c r="J188" s="58"/>
      <c r="K188" s="58"/>
      <c r="L188" s="58"/>
      <c r="M188" s="58"/>
      <c r="N188" s="150"/>
      <c r="O188" s="171"/>
      <c r="P188" s="193"/>
      <c r="Q188" s="58"/>
      <c r="R188" s="150"/>
      <c r="V188" s="58"/>
      <c r="W188" s="156"/>
      <c r="X188" s="58"/>
      <c r="Y188" s="162"/>
      <c r="Z188" s="58"/>
      <c r="AA188" s="162"/>
      <c r="AB188" s="58"/>
      <c r="AC188" s="162"/>
      <c r="AD188" s="58"/>
      <c r="AE188" s="162"/>
      <c r="AF188" s="58"/>
      <c r="AG188" s="58"/>
      <c r="AH188" s="58"/>
      <c r="AI188" s="162"/>
      <c r="AJ188" s="58"/>
      <c r="AK188" s="58"/>
      <c r="AL188" s="58"/>
      <c r="AM188" s="58"/>
      <c r="AN188" s="58"/>
      <c r="AO188" s="58"/>
    </row>
    <row r="189" spans="2:41" ht="63.75" customHeight="1" x14ac:dyDescent="0.25">
      <c r="B189" s="176" t="s">
        <v>327</v>
      </c>
      <c r="C189" s="76"/>
      <c r="D189" s="82" t="s">
        <v>720</v>
      </c>
      <c r="E189" s="74" t="s">
        <v>925</v>
      </c>
      <c r="F189" s="74" t="s">
        <v>1023</v>
      </c>
      <c r="G189" s="185" t="s">
        <v>1131</v>
      </c>
      <c r="H189" s="54" t="s">
        <v>823</v>
      </c>
      <c r="I189" s="74" t="s">
        <v>1223</v>
      </c>
      <c r="J189" s="58" t="s">
        <v>773</v>
      </c>
      <c r="K189" s="58" t="s">
        <v>326</v>
      </c>
      <c r="L189" s="60" t="s">
        <v>1264</v>
      </c>
      <c r="M189" s="58" t="s">
        <v>325</v>
      </c>
      <c r="N189" s="150">
        <v>4</v>
      </c>
      <c r="O189" s="171">
        <v>1</v>
      </c>
      <c r="P189" s="193" t="s">
        <v>1240</v>
      </c>
      <c r="Q189" s="58">
        <v>2017</v>
      </c>
      <c r="R189" s="150">
        <v>2018</v>
      </c>
      <c r="V189" s="58">
        <v>0</v>
      </c>
      <c r="W189" s="156">
        <f>(V189*100)/4</f>
        <v>0</v>
      </c>
      <c r="X189" s="58">
        <v>0</v>
      </c>
      <c r="Y189" s="162" t="e">
        <f t="shared" si="48"/>
        <v>#DIV/0!</v>
      </c>
      <c r="Z189" s="58">
        <v>2</v>
      </c>
      <c r="AA189" s="162">
        <f>(Z189*100)/4</f>
        <v>50</v>
      </c>
      <c r="AB189" s="58">
        <v>2</v>
      </c>
      <c r="AC189" s="162">
        <f t="shared" si="34"/>
        <v>100</v>
      </c>
      <c r="AD189" s="58">
        <v>1</v>
      </c>
      <c r="AE189" s="162">
        <f>(AD189*100)/4</f>
        <v>25</v>
      </c>
      <c r="AF189" s="58">
        <v>0</v>
      </c>
      <c r="AG189" s="162">
        <f>(AF189*100)/AD189</f>
        <v>0</v>
      </c>
      <c r="AH189" s="58">
        <v>1</v>
      </c>
      <c r="AI189" s="162">
        <f>(AH189*100)/4</f>
        <v>25</v>
      </c>
      <c r="AJ189" s="58"/>
      <c r="AK189" s="58"/>
      <c r="AL189" s="58"/>
      <c r="AM189" s="58"/>
      <c r="AN189" s="58"/>
      <c r="AO189" s="58"/>
    </row>
    <row r="190" spans="2:41" ht="65.25" customHeight="1" x14ac:dyDescent="0.25">
      <c r="B190" s="176" t="s">
        <v>327</v>
      </c>
      <c r="C190" s="76"/>
      <c r="D190" s="82" t="s">
        <v>764</v>
      </c>
      <c r="E190" s="74" t="s">
        <v>926</v>
      </c>
      <c r="F190" s="74" t="s">
        <v>974</v>
      </c>
      <c r="G190" s="185" t="s">
        <v>1086</v>
      </c>
      <c r="H190" s="54" t="s">
        <v>823</v>
      </c>
      <c r="I190" s="74" t="s">
        <v>1224</v>
      </c>
      <c r="J190" s="58" t="s">
        <v>773</v>
      </c>
      <c r="K190" s="58" t="s">
        <v>326</v>
      </c>
      <c r="L190" s="60" t="s">
        <v>1264</v>
      </c>
      <c r="M190" s="58" t="s">
        <v>325</v>
      </c>
      <c r="N190" s="150">
        <v>20</v>
      </c>
      <c r="O190" s="171">
        <v>1</v>
      </c>
      <c r="P190" s="193" t="s">
        <v>1240</v>
      </c>
      <c r="Q190" s="58">
        <v>2017</v>
      </c>
      <c r="R190" s="150">
        <v>2018</v>
      </c>
      <c r="V190" s="58">
        <v>0</v>
      </c>
      <c r="W190" s="156">
        <f>(V190*100)/20</f>
        <v>0</v>
      </c>
      <c r="X190" s="58">
        <v>0</v>
      </c>
      <c r="Y190" s="162" t="e">
        <f t="shared" si="48"/>
        <v>#DIV/0!</v>
      </c>
      <c r="Z190" s="58">
        <v>6</v>
      </c>
      <c r="AA190" s="162">
        <f>(Z190*100)/20</f>
        <v>30</v>
      </c>
      <c r="AB190" s="58">
        <v>0</v>
      </c>
      <c r="AC190" s="162">
        <f t="shared" si="34"/>
        <v>0</v>
      </c>
      <c r="AD190" s="58">
        <v>7</v>
      </c>
      <c r="AE190" s="162">
        <f>(AD190*100)/20</f>
        <v>35</v>
      </c>
      <c r="AF190" s="58">
        <v>0</v>
      </c>
      <c r="AG190" s="162">
        <f t="shared" ref="AG190:AG191" si="49">(AF190*100)/AD190</f>
        <v>0</v>
      </c>
      <c r="AH190" s="58">
        <v>7</v>
      </c>
      <c r="AI190" s="162">
        <f>(AH190*100)/20</f>
        <v>35</v>
      </c>
      <c r="AJ190" s="58"/>
      <c r="AK190" s="58"/>
      <c r="AL190" s="58"/>
      <c r="AM190" s="58"/>
      <c r="AN190" s="58"/>
      <c r="AO190" s="58"/>
    </row>
    <row r="191" spans="2:41" ht="66.75" customHeight="1" x14ac:dyDescent="0.25">
      <c r="B191" s="176" t="s">
        <v>327</v>
      </c>
      <c r="C191" s="76"/>
      <c r="D191" s="74" t="s">
        <v>721</v>
      </c>
      <c r="E191" s="74" t="s">
        <v>927</v>
      </c>
      <c r="F191" s="74" t="s">
        <v>1024</v>
      </c>
      <c r="G191" s="185" t="s">
        <v>1132</v>
      </c>
      <c r="H191" s="54" t="s">
        <v>823</v>
      </c>
      <c r="I191" s="74" t="s">
        <v>1225</v>
      </c>
      <c r="J191" s="58" t="s">
        <v>773</v>
      </c>
      <c r="K191" s="58" t="s">
        <v>326</v>
      </c>
      <c r="L191" s="60" t="s">
        <v>1264</v>
      </c>
      <c r="M191" s="58" t="s">
        <v>325</v>
      </c>
      <c r="N191" s="150">
        <v>1</v>
      </c>
      <c r="O191" s="171">
        <v>1</v>
      </c>
      <c r="P191" s="193" t="s">
        <v>1240</v>
      </c>
      <c r="Q191" s="58">
        <v>2017</v>
      </c>
      <c r="R191" s="150">
        <v>2018</v>
      </c>
      <c r="V191" s="58">
        <v>0</v>
      </c>
      <c r="W191" s="156">
        <f>(V191*100)/1</f>
        <v>0</v>
      </c>
      <c r="X191" s="58">
        <v>0</v>
      </c>
      <c r="Y191" s="162" t="e">
        <f t="shared" si="48"/>
        <v>#DIV/0!</v>
      </c>
      <c r="Z191" s="58">
        <v>0</v>
      </c>
      <c r="AA191" s="162">
        <f>(Z191*100)/1</f>
        <v>0</v>
      </c>
      <c r="AB191" s="58">
        <v>0</v>
      </c>
      <c r="AC191" s="162" t="e">
        <f t="shared" si="34"/>
        <v>#DIV/0!</v>
      </c>
      <c r="AD191" s="58">
        <v>1</v>
      </c>
      <c r="AE191" s="162">
        <f>(AD191*100)/1</f>
        <v>100</v>
      </c>
      <c r="AF191" s="58">
        <v>0</v>
      </c>
      <c r="AG191" s="162">
        <f t="shared" si="49"/>
        <v>0</v>
      </c>
      <c r="AH191" s="58">
        <v>0</v>
      </c>
      <c r="AI191" s="162">
        <f>(AH191*100)/1</f>
        <v>0</v>
      </c>
      <c r="AJ191" s="58"/>
      <c r="AK191" s="58"/>
      <c r="AL191" s="58"/>
      <c r="AM191" s="58"/>
      <c r="AN191" s="58"/>
      <c r="AO191" s="58"/>
    </row>
  </sheetData>
  <mergeCells count="35">
    <mergeCell ref="AJ7:AK7"/>
    <mergeCell ref="AL7:AM7"/>
    <mergeCell ref="AN7:AO7"/>
    <mergeCell ref="L6:L8"/>
    <mergeCell ref="M6:M8"/>
    <mergeCell ref="V7:W7"/>
    <mergeCell ref="X7:Y7"/>
    <mergeCell ref="Z7:AA7"/>
    <mergeCell ref="AB7:AC7"/>
    <mergeCell ref="AD7:AE7"/>
    <mergeCell ref="AF7:AG7"/>
    <mergeCell ref="AH7:AI7"/>
    <mergeCell ref="P7:Q7"/>
    <mergeCell ref="R7:R8"/>
    <mergeCell ref="V5:AK5"/>
    <mergeCell ref="AL5:AO5"/>
    <mergeCell ref="V6:Y6"/>
    <mergeCell ref="Z6:AC6"/>
    <mergeCell ref="AD6:AG6"/>
    <mergeCell ref="AH6:AK6"/>
    <mergeCell ref="AL6:AO6"/>
    <mergeCell ref="B2:R2"/>
    <mergeCell ref="B5:B8"/>
    <mergeCell ref="D5:D8"/>
    <mergeCell ref="E5:G5"/>
    <mergeCell ref="H5:H8"/>
    <mergeCell ref="I5:I8"/>
    <mergeCell ref="K5:R5"/>
    <mergeCell ref="E6:E8"/>
    <mergeCell ref="F6:F8"/>
    <mergeCell ref="G6:G8"/>
    <mergeCell ref="N6:R6"/>
    <mergeCell ref="N7:O7"/>
    <mergeCell ref="J6:J8"/>
    <mergeCell ref="K6:K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opLeftCell="K97" zoomScale="124" zoomScaleNormal="124" workbookViewId="0">
      <selection activeCell="L97" sqref="L97"/>
    </sheetView>
  </sheetViews>
  <sheetFormatPr baseColWidth="10" defaultRowHeight="15.75" x14ac:dyDescent="0.25"/>
  <cols>
    <col min="1" max="1" width="15" style="9" customWidth="1"/>
    <col min="2" max="2" width="20.28515625" style="10" bestFit="1" customWidth="1"/>
    <col min="3" max="3" width="19" style="10" customWidth="1"/>
    <col min="4" max="4" width="2.28515625" style="34" hidden="1" customWidth="1"/>
    <col min="5" max="5" width="22.140625" style="35" customWidth="1"/>
    <col min="6" max="6" width="25.85546875" style="9" hidden="1" customWidth="1"/>
    <col min="7" max="7" width="35" style="9" customWidth="1"/>
    <col min="8" max="8" width="9.28515625" style="9" hidden="1" customWidth="1"/>
    <col min="9" max="9" width="35" style="9" hidden="1" customWidth="1"/>
    <col min="10" max="10" width="9.28515625" style="36" bestFit="1" customWidth="1"/>
    <col min="11" max="11" width="28.7109375" style="9" customWidth="1"/>
    <col min="12" max="12" width="45" style="9" customWidth="1"/>
    <col min="13" max="13" width="33" style="18" customWidth="1"/>
    <col min="14" max="14" width="18.5703125" style="9" customWidth="1"/>
    <col min="15" max="15" width="17.85546875" style="9" bestFit="1" customWidth="1"/>
    <col min="16" max="16" width="16" style="9" bestFit="1" customWidth="1"/>
    <col min="17" max="17" width="12.7109375" style="9" customWidth="1"/>
    <col min="18" max="21" width="11.42578125" style="9" customWidth="1"/>
    <col min="22" max="16384" width="11.42578125" style="9"/>
  </cols>
  <sheetData>
    <row r="1" spans="1:19" s="41" customFormat="1" ht="56.25" x14ac:dyDescent="0.25">
      <c r="A1" s="6" t="s">
        <v>0</v>
      </c>
      <c r="B1" s="6" t="s">
        <v>1</v>
      </c>
      <c r="C1" s="7" t="s">
        <v>2</v>
      </c>
      <c r="D1" s="7"/>
      <c r="E1" s="7" t="s">
        <v>3</v>
      </c>
      <c r="F1" s="7" t="s">
        <v>4</v>
      </c>
      <c r="G1" s="7" t="s">
        <v>5</v>
      </c>
      <c r="H1" s="6"/>
      <c r="I1" s="6" t="s">
        <v>6</v>
      </c>
      <c r="J1" s="6" t="s">
        <v>7</v>
      </c>
      <c r="K1" s="7" t="s">
        <v>8</v>
      </c>
      <c r="L1" s="6" t="s">
        <v>9</v>
      </c>
      <c r="M1" s="41" t="s">
        <v>10</v>
      </c>
      <c r="N1" s="41" t="s">
        <v>11</v>
      </c>
      <c r="O1" s="41" t="s">
        <v>12</v>
      </c>
      <c r="P1" s="41" t="s">
        <v>13</v>
      </c>
    </row>
    <row r="2" spans="1:19" ht="31.5" hidden="1" x14ac:dyDescent="0.25">
      <c r="A2" s="230" t="s">
        <v>15</v>
      </c>
      <c r="B2" s="226" t="s">
        <v>16</v>
      </c>
      <c r="C2" s="225" t="s">
        <v>17</v>
      </c>
      <c r="D2" s="224">
        <v>1</v>
      </c>
      <c r="E2" s="225" t="s">
        <v>18</v>
      </c>
      <c r="F2" s="221" t="s">
        <v>19</v>
      </c>
      <c r="G2" s="221" t="s">
        <v>20</v>
      </c>
      <c r="H2" s="220">
        <v>1</v>
      </c>
      <c r="I2" s="220" t="s">
        <v>21</v>
      </c>
      <c r="J2" s="220">
        <v>1.1000000000000001</v>
      </c>
      <c r="K2" s="221" t="s">
        <v>22</v>
      </c>
      <c r="L2" s="3" t="s">
        <v>23</v>
      </c>
      <c r="M2" s="8" t="s">
        <v>14</v>
      </c>
      <c r="P2" s="10" t="s">
        <v>24</v>
      </c>
      <c r="Q2" s="10" t="s">
        <v>25</v>
      </c>
      <c r="R2" s="10" t="s">
        <v>26</v>
      </c>
    </row>
    <row r="3" spans="1:19" ht="47.25" hidden="1" x14ac:dyDescent="0.25">
      <c r="A3" s="230"/>
      <c r="B3" s="226"/>
      <c r="C3" s="225"/>
      <c r="D3" s="224"/>
      <c r="E3" s="225"/>
      <c r="F3" s="221"/>
      <c r="G3" s="221"/>
      <c r="H3" s="220"/>
      <c r="I3" s="220"/>
      <c r="J3" s="220"/>
      <c r="K3" s="221"/>
      <c r="L3" s="3" t="s">
        <v>27</v>
      </c>
      <c r="M3" s="8" t="s">
        <v>14</v>
      </c>
      <c r="P3" s="10" t="s">
        <v>28</v>
      </c>
    </row>
    <row r="4" spans="1:19" ht="47.25" hidden="1" x14ac:dyDescent="0.25">
      <c r="A4" s="230"/>
      <c r="B4" s="226"/>
      <c r="C4" s="225"/>
      <c r="D4" s="224"/>
      <c r="E4" s="225"/>
      <c r="F4" s="221"/>
      <c r="G4" s="221"/>
      <c r="H4" s="220"/>
      <c r="I4" s="220"/>
      <c r="J4" s="220"/>
      <c r="K4" s="221"/>
      <c r="L4" s="3" t="s">
        <v>29</v>
      </c>
      <c r="M4" s="8" t="s">
        <v>14</v>
      </c>
    </row>
    <row r="5" spans="1:19" ht="78.75" hidden="1" x14ac:dyDescent="0.25">
      <c r="A5" s="230"/>
      <c r="B5" s="226"/>
      <c r="C5" s="225"/>
      <c r="D5" s="224"/>
      <c r="E5" s="225"/>
      <c r="F5" s="221"/>
      <c r="G5" s="221"/>
      <c r="H5" s="220"/>
      <c r="I5" s="220"/>
      <c r="J5" s="220"/>
      <c r="K5" s="221"/>
      <c r="L5" s="3" t="s">
        <v>30</v>
      </c>
      <c r="M5" s="8" t="s">
        <v>14</v>
      </c>
    </row>
    <row r="6" spans="1:19" ht="94.5" hidden="1" x14ac:dyDescent="0.25">
      <c r="A6" s="230"/>
      <c r="B6" s="226"/>
      <c r="C6" s="225"/>
      <c r="D6" s="224"/>
      <c r="E6" s="225"/>
      <c r="F6" s="221"/>
      <c r="G6" s="3" t="s">
        <v>31</v>
      </c>
      <c r="H6" s="220"/>
      <c r="I6" s="220"/>
      <c r="J6" s="11">
        <v>1.2</v>
      </c>
      <c r="K6" s="12" t="s">
        <v>32</v>
      </c>
      <c r="L6" s="3" t="s">
        <v>33</v>
      </c>
      <c r="M6" s="8" t="s">
        <v>14</v>
      </c>
      <c r="P6" s="10" t="s">
        <v>34</v>
      </c>
      <c r="Q6" s="10" t="s">
        <v>35</v>
      </c>
      <c r="R6" s="10" t="s">
        <v>36</v>
      </c>
      <c r="S6" s="13" t="s">
        <v>37</v>
      </c>
    </row>
    <row r="7" spans="1:19" ht="63" hidden="1" x14ac:dyDescent="0.25">
      <c r="A7" s="230"/>
      <c r="B7" s="226"/>
      <c r="C7" s="225"/>
      <c r="D7" s="224"/>
      <c r="E7" s="225"/>
      <c r="F7" s="221"/>
      <c r="G7" s="221" t="s">
        <v>38</v>
      </c>
      <c r="H7" s="220">
        <v>2</v>
      </c>
      <c r="I7" s="221" t="s">
        <v>39</v>
      </c>
      <c r="J7" s="222">
        <v>1.3</v>
      </c>
      <c r="K7" s="223" t="s">
        <v>40</v>
      </c>
      <c r="L7" s="3" t="s">
        <v>41</v>
      </c>
      <c r="M7" s="8" t="s">
        <v>14</v>
      </c>
      <c r="N7" s="14" t="s">
        <v>42</v>
      </c>
    </row>
    <row r="8" spans="1:19" ht="78.75" hidden="1" x14ac:dyDescent="0.25">
      <c r="A8" s="230"/>
      <c r="B8" s="226"/>
      <c r="C8" s="225"/>
      <c r="D8" s="224"/>
      <c r="E8" s="225"/>
      <c r="F8" s="221"/>
      <c r="G8" s="221"/>
      <c r="H8" s="220"/>
      <c r="I8" s="221"/>
      <c r="J8" s="222"/>
      <c r="K8" s="223"/>
      <c r="L8" s="3" t="s">
        <v>43</v>
      </c>
      <c r="M8" s="8" t="s">
        <v>14</v>
      </c>
      <c r="N8" s="14" t="s">
        <v>44</v>
      </c>
    </row>
    <row r="9" spans="1:19" ht="63" hidden="1" x14ac:dyDescent="0.25">
      <c r="A9" s="230"/>
      <c r="B9" s="226"/>
      <c r="C9" s="225"/>
      <c r="D9" s="224"/>
      <c r="E9" s="225"/>
      <c r="F9" s="221"/>
      <c r="G9" s="221"/>
      <c r="H9" s="220"/>
      <c r="I9" s="221"/>
      <c r="J9" s="222"/>
      <c r="K9" s="223"/>
      <c r="L9" s="3" t="s">
        <v>45</v>
      </c>
      <c r="M9" s="8" t="s">
        <v>14</v>
      </c>
      <c r="N9" s="14" t="s">
        <v>42</v>
      </c>
    </row>
    <row r="10" spans="1:19" ht="78.75" hidden="1" x14ac:dyDescent="0.25">
      <c r="A10" s="230"/>
      <c r="B10" s="226"/>
      <c r="C10" s="225"/>
      <c r="D10" s="224"/>
      <c r="E10" s="225"/>
      <c r="F10" s="221"/>
      <c r="G10" s="220" t="s">
        <v>46</v>
      </c>
      <c r="H10" s="220"/>
      <c r="I10" s="220"/>
      <c r="J10" s="220">
        <v>1.4</v>
      </c>
      <c r="K10" s="221" t="s">
        <v>47</v>
      </c>
      <c r="L10" s="3" t="s">
        <v>48</v>
      </c>
      <c r="M10" s="8" t="s">
        <v>14</v>
      </c>
      <c r="N10" s="14" t="s">
        <v>49</v>
      </c>
    </row>
    <row r="11" spans="1:19" ht="94.5" hidden="1" x14ac:dyDescent="0.25">
      <c r="A11" s="230"/>
      <c r="B11" s="226"/>
      <c r="C11" s="225"/>
      <c r="D11" s="224"/>
      <c r="E11" s="225"/>
      <c r="F11" s="221"/>
      <c r="G11" s="220"/>
      <c r="H11" s="220"/>
      <c r="I11" s="220"/>
      <c r="J11" s="220"/>
      <c r="K11" s="221"/>
      <c r="L11" s="3" t="s">
        <v>50</v>
      </c>
      <c r="M11" s="8" t="s">
        <v>14</v>
      </c>
      <c r="N11" s="14" t="s">
        <v>51</v>
      </c>
    </row>
    <row r="12" spans="1:19" ht="31.5" hidden="1" x14ac:dyDescent="0.25">
      <c r="A12" s="230"/>
      <c r="B12" s="226"/>
      <c r="C12" s="225"/>
      <c r="D12" s="224"/>
      <c r="E12" s="225"/>
      <c r="F12" s="221"/>
      <c r="G12" s="220"/>
      <c r="H12" s="220"/>
      <c r="I12" s="220"/>
      <c r="J12" s="220">
        <v>1.5</v>
      </c>
      <c r="K12" s="221" t="s">
        <v>52</v>
      </c>
      <c r="L12" s="1" t="s">
        <v>53</v>
      </c>
      <c r="M12" s="8" t="s">
        <v>54</v>
      </c>
      <c r="N12" s="14" t="s">
        <v>55</v>
      </c>
    </row>
    <row r="13" spans="1:19" ht="31.5" hidden="1" x14ac:dyDescent="0.25">
      <c r="A13" s="230"/>
      <c r="B13" s="226"/>
      <c r="C13" s="225"/>
      <c r="D13" s="224"/>
      <c r="E13" s="225"/>
      <c r="F13" s="221"/>
      <c r="G13" s="220"/>
      <c r="H13" s="220"/>
      <c r="I13" s="220"/>
      <c r="J13" s="220"/>
      <c r="K13" s="221"/>
      <c r="L13" s="1" t="s">
        <v>56</v>
      </c>
      <c r="M13" s="8" t="s">
        <v>54</v>
      </c>
      <c r="N13" s="14" t="s">
        <v>55</v>
      </c>
    </row>
    <row r="14" spans="1:19" ht="31.5" hidden="1" x14ac:dyDescent="0.25">
      <c r="A14" s="230"/>
      <c r="B14" s="226"/>
      <c r="C14" s="225"/>
      <c r="D14" s="224"/>
      <c r="E14" s="225"/>
      <c r="F14" s="221"/>
      <c r="G14" s="220"/>
      <c r="H14" s="220"/>
      <c r="I14" s="220"/>
      <c r="J14" s="220"/>
      <c r="K14" s="221"/>
      <c r="L14" s="1" t="s">
        <v>57</v>
      </c>
      <c r="M14" s="8" t="s">
        <v>54</v>
      </c>
      <c r="N14" s="14" t="s">
        <v>55</v>
      </c>
    </row>
    <row r="15" spans="1:19" ht="31.5" hidden="1" x14ac:dyDescent="0.25">
      <c r="A15" s="230"/>
      <c r="B15" s="226"/>
      <c r="C15" s="225"/>
      <c r="D15" s="224"/>
      <c r="E15" s="225"/>
      <c r="F15" s="221"/>
      <c r="G15" s="220"/>
      <c r="H15" s="220"/>
      <c r="I15" s="220"/>
      <c r="J15" s="220"/>
      <c r="K15" s="221"/>
      <c r="L15" s="1" t="s">
        <v>58</v>
      </c>
      <c r="M15" s="8" t="s">
        <v>54</v>
      </c>
      <c r="N15" s="14" t="s">
        <v>55</v>
      </c>
    </row>
    <row r="16" spans="1:19" ht="31.5" hidden="1" x14ac:dyDescent="0.25">
      <c r="A16" s="230"/>
      <c r="B16" s="226"/>
      <c r="C16" s="225"/>
      <c r="D16" s="224"/>
      <c r="E16" s="225"/>
      <c r="F16" s="221"/>
      <c r="G16" s="220"/>
      <c r="H16" s="220"/>
      <c r="I16" s="220"/>
      <c r="J16" s="220"/>
      <c r="K16" s="221"/>
      <c r="L16" s="2" t="s">
        <v>59</v>
      </c>
      <c r="M16" s="8" t="s">
        <v>54</v>
      </c>
      <c r="N16" s="14" t="s">
        <v>55</v>
      </c>
    </row>
    <row r="17" spans="1:15" ht="78.75" hidden="1" x14ac:dyDescent="0.25">
      <c r="A17" s="230"/>
      <c r="B17" s="226"/>
      <c r="C17" s="225"/>
      <c r="D17" s="224"/>
      <c r="E17" s="225"/>
      <c r="F17" s="221"/>
      <c r="G17" s="3" t="s">
        <v>60</v>
      </c>
      <c r="H17" s="3"/>
      <c r="I17" s="3"/>
      <c r="J17" s="15">
        <v>1.6</v>
      </c>
      <c r="K17" s="3" t="s">
        <v>61</v>
      </c>
      <c r="L17" s="3" t="s">
        <v>62</v>
      </c>
      <c r="M17" s="8" t="s">
        <v>14</v>
      </c>
      <c r="N17" s="14" t="s">
        <v>49</v>
      </c>
      <c r="O17" s="14" t="s">
        <v>63</v>
      </c>
    </row>
    <row r="18" spans="1:15" ht="31.5" hidden="1" x14ac:dyDescent="0.25">
      <c r="A18" s="230"/>
      <c r="B18" s="226"/>
      <c r="C18" s="225"/>
      <c r="D18" s="224"/>
      <c r="E18" s="225"/>
      <c r="F18" s="221"/>
      <c r="G18" s="220" t="s">
        <v>64</v>
      </c>
      <c r="H18" s="220"/>
      <c r="I18" s="220"/>
      <c r="J18" s="220">
        <v>1.7</v>
      </c>
      <c r="K18" s="221" t="s">
        <v>65</v>
      </c>
      <c r="L18" s="3" t="s">
        <v>66</v>
      </c>
      <c r="M18" s="8" t="s">
        <v>14</v>
      </c>
    </row>
    <row r="19" spans="1:15" ht="31.5" hidden="1" x14ac:dyDescent="0.25">
      <c r="A19" s="230"/>
      <c r="B19" s="226"/>
      <c r="C19" s="225"/>
      <c r="D19" s="224"/>
      <c r="E19" s="225"/>
      <c r="F19" s="221"/>
      <c r="G19" s="220"/>
      <c r="H19" s="220"/>
      <c r="I19" s="220"/>
      <c r="J19" s="220"/>
      <c r="K19" s="221"/>
      <c r="L19" s="3" t="s">
        <v>67</v>
      </c>
      <c r="M19" s="8" t="s">
        <v>14</v>
      </c>
    </row>
    <row r="20" spans="1:15" ht="31.5" hidden="1" x14ac:dyDescent="0.25">
      <c r="A20" s="230"/>
      <c r="B20" s="226"/>
      <c r="C20" s="225"/>
      <c r="D20" s="224"/>
      <c r="E20" s="225"/>
      <c r="F20" s="221"/>
      <c r="G20" s="220"/>
      <c r="H20" s="220"/>
      <c r="I20" s="220"/>
      <c r="J20" s="220"/>
      <c r="K20" s="221"/>
      <c r="L20" s="3" t="s">
        <v>68</v>
      </c>
      <c r="M20" s="8" t="s">
        <v>14</v>
      </c>
    </row>
    <row r="21" spans="1:15" ht="31.5" hidden="1" x14ac:dyDescent="0.25">
      <c r="A21" s="230"/>
      <c r="B21" s="226"/>
      <c r="C21" s="225"/>
      <c r="D21" s="224"/>
      <c r="E21" s="225"/>
      <c r="F21" s="221"/>
      <c r="G21" s="220"/>
      <c r="H21" s="220"/>
      <c r="I21" s="220"/>
      <c r="J21" s="220"/>
      <c r="K21" s="221"/>
      <c r="L21" s="3" t="s">
        <v>69</v>
      </c>
      <c r="M21" s="8" t="s">
        <v>14</v>
      </c>
    </row>
    <row r="22" spans="1:15" ht="31.5" hidden="1" x14ac:dyDescent="0.25">
      <c r="A22" s="230"/>
      <c r="B22" s="226"/>
      <c r="C22" s="225"/>
      <c r="D22" s="224"/>
      <c r="E22" s="225"/>
      <c r="F22" s="221"/>
      <c r="G22" s="220"/>
      <c r="H22" s="220"/>
      <c r="I22" s="220"/>
      <c r="J22" s="220"/>
      <c r="K22" s="221"/>
      <c r="L22" s="3" t="s">
        <v>70</v>
      </c>
      <c r="M22" s="8" t="s">
        <v>14</v>
      </c>
      <c r="N22" s="14" t="s">
        <v>71</v>
      </c>
    </row>
    <row r="23" spans="1:15" ht="78.75" hidden="1" x14ac:dyDescent="0.25">
      <c r="A23" s="230"/>
      <c r="B23" s="224" t="s">
        <v>72</v>
      </c>
      <c r="C23" s="225" t="s">
        <v>73</v>
      </c>
      <c r="D23" s="224">
        <v>2</v>
      </c>
      <c r="E23" s="225" t="s">
        <v>74</v>
      </c>
      <c r="F23" s="16"/>
      <c r="G23" s="3" t="s">
        <v>75</v>
      </c>
      <c r="H23" s="3"/>
      <c r="I23" s="3"/>
      <c r="J23" s="15">
        <v>2.1</v>
      </c>
      <c r="K23" s="3" t="s">
        <v>76</v>
      </c>
      <c r="L23" s="3" t="s">
        <v>77</v>
      </c>
      <c r="M23" s="17" t="s">
        <v>71</v>
      </c>
      <c r="N23" s="14" t="s">
        <v>78</v>
      </c>
    </row>
    <row r="24" spans="1:15" ht="63" hidden="1" x14ac:dyDescent="0.25">
      <c r="A24" s="230"/>
      <c r="B24" s="224"/>
      <c r="C24" s="225"/>
      <c r="D24" s="224"/>
      <c r="E24" s="225"/>
      <c r="F24" s="16"/>
      <c r="G24" s="220" t="s">
        <v>79</v>
      </c>
      <c r="H24" s="220"/>
      <c r="I24" s="220"/>
      <c r="J24" s="220">
        <v>2.2000000000000002</v>
      </c>
      <c r="K24" s="221" t="s">
        <v>80</v>
      </c>
      <c r="L24" s="3" t="s">
        <v>81</v>
      </c>
      <c r="M24" s="17" t="s">
        <v>82</v>
      </c>
    </row>
    <row r="25" spans="1:15" ht="47.25" hidden="1" x14ac:dyDescent="0.25">
      <c r="A25" s="230"/>
      <c r="B25" s="224"/>
      <c r="C25" s="225"/>
      <c r="D25" s="224"/>
      <c r="E25" s="225"/>
      <c r="F25" s="16"/>
      <c r="G25" s="220"/>
      <c r="H25" s="220"/>
      <c r="I25" s="220"/>
      <c r="J25" s="220"/>
      <c r="K25" s="221"/>
      <c r="L25" s="3" t="s">
        <v>83</v>
      </c>
      <c r="M25" s="17" t="s">
        <v>82</v>
      </c>
    </row>
    <row r="26" spans="1:15" ht="31.5" hidden="1" x14ac:dyDescent="0.25">
      <c r="A26" s="230"/>
      <c r="B26" s="224"/>
      <c r="C26" s="225"/>
      <c r="D26" s="224"/>
      <c r="E26" s="225"/>
      <c r="F26" s="16"/>
      <c r="G26" s="220"/>
      <c r="H26" s="220"/>
      <c r="I26" s="220"/>
      <c r="J26" s="220"/>
      <c r="K26" s="221"/>
      <c r="L26" s="3" t="s">
        <v>84</v>
      </c>
      <c r="M26" s="17" t="s">
        <v>82</v>
      </c>
    </row>
    <row r="27" spans="1:15" ht="63" hidden="1" x14ac:dyDescent="0.25">
      <c r="A27" s="230"/>
      <c r="B27" s="224"/>
      <c r="C27" s="225"/>
      <c r="D27" s="224"/>
      <c r="E27" s="225"/>
      <c r="F27" s="16"/>
      <c r="G27" s="220"/>
      <c r="H27" s="220"/>
      <c r="I27" s="220"/>
      <c r="J27" s="220"/>
      <c r="K27" s="221"/>
      <c r="L27" s="3" t="s">
        <v>85</v>
      </c>
      <c r="M27" s="17" t="s">
        <v>82</v>
      </c>
    </row>
    <row r="28" spans="1:15" ht="47.25" hidden="1" x14ac:dyDescent="0.25">
      <c r="A28" s="230"/>
      <c r="B28" s="224"/>
      <c r="C28" s="225"/>
      <c r="D28" s="224"/>
      <c r="E28" s="225"/>
      <c r="F28" s="16"/>
      <c r="G28" s="220"/>
      <c r="H28" s="220"/>
      <c r="I28" s="220"/>
      <c r="J28" s="220"/>
      <c r="K28" s="221"/>
      <c r="L28" s="3" t="s">
        <v>86</v>
      </c>
      <c r="M28" s="17" t="s">
        <v>82</v>
      </c>
    </row>
    <row r="29" spans="1:15" ht="31.5" hidden="1" x14ac:dyDescent="0.25">
      <c r="A29" s="230"/>
      <c r="B29" s="224"/>
      <c r="C29" s="225"/>
      <c r="D29" s="224"/>
      <c r="E29" s="225"/>
      <c r="F29" s="16"/>
      <c r="G29" s="220"/>
      <c r="H29" s="220"/>
      <c r="I29" s="220"/>
      <c r="J29" s="220"/>
      <c r="K29" s="221"/>
      <c r="L29" s="3" t="s">
        <v>87</v>
      </c>
      <c r="M29" s="17" t="s">
        <v>82</v>
      </c>
    </row>
    <row r="30" spans="1:15" ht="31.5" hidden="1" x14ac:dyDescent="0.25">
      <c r="A30" s="230"/>
      <c r="B30" s="224"/>
      <c r="C30" s="225"/>
      <c r="D30" s="224"/>
      <c r="E30" s="225"/>
      <c r="F30" s="16"/>
      <c r="G30" s="220"/>
      <c r="H30" s="220"/>
      <c r="I30" s="220"/>
      <c r="J30" s="220"/>
      <c r="K30" s="221"/>
      <c r="L30" s="3" t="s">
        <v>88</v>
      </c>
      <c r="M30" s="17" t="s">
        <v>82</v>
      </c>
    </row>
    <row r="31" spans="1:15" hidden="1" x14ac:dyDescent="0.25">
      <c r="A31" s="230"/>
      <c r="B31" s="224"/>
      <c r="C31" s="225"/>
      <c r="D31" s="224"/>
      <c r="E31" s="225"/>
      <c r="F31" s="16"/>
      <c r="G31" s="220"/>
      <c r="H31" s="220"/>
      <c r="I31" s="220"/>
      <c r="J31" s="220"/>
      <c r="K31" s="221"/>
      <c r="L31" s="3" t="s">
        <v>89</v>
      </c>
      <c r="M31" s="17" t="s">
        <v>82</v>
      </c>
    </row>
    <row r="32" spans="1:15" hidden="1" x14ac:dyDescent="0.25">
      <c r="A32" s="230"/>
      <c r="B32" s="224"/>
      <c r="C32" s="225"/>
      <c r="D32" s="224"/>
      <c r="E32" s="225"/>
      <c r="F32" s="16"/>
      <c r="G32" s="220"/>
      <c r="H32" s="220"/>
      <c r="I32" s="220"/>
      <c r="J32" s="220"/>
      <c r="K32" s="221"/>
      <c r="L32" s="3" t="s">
        <v>90</v>
      </c>
      <c r="M32" s="17" t="s">
        <v>82</v>
      </c>
    </row>
    <row r="33" spans="1:13" ht="47.25" hidden="1" x14ac:dyDescent="0.25">
      <c r="A33" s="230"/>
      <c r="B33" s="224"/>
      <c r="C33" s="225"/>
      <c r="D33" s="224"/>
      <c r="E33" s="225"/>
      <c r="F33" s="16"/>
      <c r="G33" s="220"/>
      <c r="H33" s="220"/>
      <c r="I33" s="220"/>
      <c r="J33" s="220"/>
      <c r="K33" s="221"/>
      <c r="L33" s="3" t="s">
        <v>91</v>
      </c>
      <c r="M33" s="17" t="s">
        <v>82</v>
      </c>
    </row>
    <row r="34" spans="1:13" ht="78.75" hidden="1" x14ac:dyDescent="0.25">
      <c r="A34" s="230"/>
      <c r="B34" s="224"/>
      <c r="C34" s="225"/>
      <c r="D34" s="224"/>
      <c r="E34" s="225"/>
      <c r="F34" s="16"/>
      <c r="G34" s="220"/>
      <c r="H34" s="220"/>
      <c r="I34" s="220"/>
      <c r="J34" s="220"/>
      <c r="K34" s="221"/>
      <c r="L34" s="3" t="s">
        <v>92</v>
      </c>
      <c r="M34" s="17" t="s">
        <v>82</v>
      </c>
    </row>
    <row r="35" spans="1:13" ht="31.5" hidden="1" x14ac:dyDescent="0.25">
      <c r="A35" s="230"/>
      <c r="B35" s="224"/>
      <c r="C35" s="225"/>
      <c r="D35" s="224"/>
      <c r="E35" s="225"/>
      <c r="F35" s="16"/>
      <c r="G35" s="220"/>
      <c r="H35" s="220"/>
      <c r="I35" s="220"/>
      <c r="J35" s="220"/>
      <c r="K35" s="221"/>
      <c r="L35" s="3" t="s">
        <v>93</v>
      </c>
      <c r="M35" s="17" t="s">
        <v>82</v>
      </c>
    </row>
    <row r="36" spans="1:13" ht="31.5" hidden="1" x14ac:dyDescent="0.25">
      <c r="A36" s="230"/>
      <c r="B36" s="224"/>
      <c r="C36" s="225"/>
      <c r="D36" s="224"/>
      <c r="E36" s="225"/>
      <c r="F36" s="16"/>
      <c r="G36" s="220" t="s">
        <v>94</v>
      </c>
      <c r="H36" s="220"/>
      <c r="I36" s="220"/>
      <c r="J36" s="220">
        <v>2.2999999999999998</v>
      </c>
      <c r="K36" s="221" t="s">
        <v>95</v>
      </c>
      <c r="L36" s="3" t="s">
        <v>96</v>
      </c>
      <c r="M36" s="18" t="s">
        <v>97</v>
      </c>
    </row>
    <row r="37" spans="1:13" ht="63" hidden="1" x14ac:dyDescent="0.25">
      <c r="A37" s="230"/>
      <c r="B37" s="224"/>
      <c r="C37" s="225"/>
      <c r="D37" s="224"/>
      <c r="E37" s="225"/>
      <c r="F37" s="16"/>
      <c r="G37" s="220"/>
      <c r="H37" s="220"/>
      <c r="I37" s="220"/>
      <c r="J37" s="220"/>
      <c r="K37" s="221"/>
      <c r="L37" s="3" t="s">
        <v>98</v>
      </c>
      <c r="M37" s="18" t="s">
        <v>97</v>
      </c>
    </row>
    <row r="38" spans="1:13" ht="47.25" hidden="1" x14ac:dyDescent="0.25">
      <c r="A38" s="230"/>
      <c r="B38" s="224"/>
      <c r="C38" s="225"/>
      <c r="D38" s="224"/>
      <c r="E38" s="225"/>
      <c r="F38" s="16"/>
      <c r="G38" s="220"/>
      <c r="H38" s="220"/>
      <c r="I38" s="220"/>
      <c r="J38" s="220"/>
      <c r="K38" s="221"/>
      <c r="L38" s="3" t="s">
        <v>99</v>
      </c>
      <c r="M38" s="18" t="s">
        <v>97</v>
      </c>
    </row>
    <row r="39" spans="1:13" ht="78.75" hidden="1" x14ac:dyDescent="0.25">
      <c r="A39" s="230"/>
      <c r="B39" s="224"/>
      <c r="C39" s="225"/>
      <c r="D39" s="224"/>
      <c r="E39" s="225"/>
      <c r="F39" s="16"/>
      <c r="G39" s="223" t="s">
        <v>100</v>
      </c>
      <c r="H39" s="223"/>
      <c r="I39" s="223"/>
      <c r="J39" s="220">
        <v>2.4</v>
      </c>
      <c r="K39" s="221" t="s">
        <v>101</v>
      </c>
      <c r="L39" s="3" t="s">
        <v>102</v>
      </c>
      <c r="M39" s="17" t="s">
        <v>103</v>
      </c>
    </row>
    <row r="40" spans="1:13" ht="110.25" hidden="1" x14ac:dyDescent="0.25">
      <c r="A40" s="230"/>
      <c r="B40" s="224"/>
      <c r="C40" s="225"/>
      <c r="D40" s="224"/>
      <c r="E40" s="225"/>
      <c r="F40" s="16"/>
      <c r="G40" s="223"/>
      <c r="H40" s="223"/>
      <c r="I40" s="223"/>
      <c r="J40" s="220"/>
      <c r="K40" s="221"/>
      <c r="L40" s="3" t="s">
        <v>104</v>
      </c>
      <c r="M40" s="17" t="s">
        <v>103</v>
      </c>
    </row>
    <row r="41" spans="1:13" hidden="1" x14ac:dyDescent="0.25">
      <c r="A41" s="230"/>
      <c r="B41" s="224"/>
      <c r="C41" s="225"/>
      <c r="D41" s="224"/>
      <c r="E41" s="225"/>
      <c r="F41" s="16"/>
      <c r="G41" s="221" t="s">
        <v>105</v>
      </c>
      <c r="H41" s="221"/>
      <c r="I41" s="221"/>
      <c r="J41" s="220">
        <v>2.6</v>
      </c>
      <c r="K41" s="221" t="s">
        <v>106</v>
      </c>
      <c r="L41" s="3" t="s">
        <v>107</v>
      </c>
      <c r="M41" s="18" t="s">
        <v>108</v>
      </c>
    </row>
    <row r="42" spans="1:13" ht="31.5" hidden="1" x14ac:dyDescent="0.25">
      <c r="A42" s="230"/>
      <c r="B42" s="224"/>
      <c r="C42" s="225"/>
      <c r="D42" s="224"/>
      <c r="E42" s="225"/>
      <c r="F42" s="16"/>
      <c r="G42" s="221"/>
      <c r="H42" s="221"/>
      <c r="I42" s="221"/>
      <c r="J42" s="220"/>
      <c r="K42" s="221"/>
      <c r="L42" s="3" t="s">
        <v>109</v>
      </c>
      <c r="M42" s="18" t="s">
        <v>108</v>
      </c>
    </row>
    <row r="43" spans="1:13" ht="31.5" hidden="1" x14ac:dyDescent="0.25">
      <c r="A43" s="230"/>
      <c r="B43" s="224"/>
      <c r="C43" s="225"/>
      <c r="D43" s="224"/>
      <c r="E43" s="225"/>
      <c r="F43" s="16"/>
      <c r="G43" s="221"/>
      <c r="H43" s="221"/>
      <c r="I43" s="221"/>
      <c r="J43" s="220"/>
      <c r="K43" s="221"/>
      <c r="L43" s="3" t="s">
        <v>110</v>
      </c>
      <c r="M43" s="18" t="s">
        <v>108</v>
      </c>
    </row>
    <row r="44" spans="1:13" ht="31.5" hidden="1" x14ac:dyDescent="0.25">
      <c r="A44" s="230"/>
      <c r="B44" s="224"/>
      <c r="C44" s="225"/>
      <c r="D44" s="224"/>
      <c r="E44" s="225"/>
      <c r="F44" s="16"/>
      <c r="G44" s="221"/>
      <c r="H44" s="221"/>
      <c r="I44" s="221"/>
      <c r="J44" s="220"/>
      <c r="K44" s="221"/>
      <c r="L44" s="3" t="s">
        <v>111</v>
      </c>
      <c r="M44" s="18" t="s">
        <v>108</v>
      </c>
    </row>
    <row r="45" spans="1:13" ht="31.5" hidden="1" x14ac:dyDescent="0.25">
      <c r="A45" s="230"/>
      <c r="B45" s="224"/>
      <c r="C45" s="225"/>
      <c r="D45" s="224"/>
      <c r="E45" s="225"/>
      <c r="F45" s="16"/>
      <c r="G45" s="221"/>
      <c r="H45" s="221"/>
      <c r="I45" s="221"/>
      <c r="J45" s="15">
        <v>2.7</v>
      </c>
      <c r="K45" s="3" t="s">
        <v>112</v>
      </c>
      <c r="L45" s="3" t="s">
        <v>113</v>
      </c>
      <c r="M45" s="18" t="s">
        <v>108</v>
      </c>
    </row>
    <row r="46" spans="1:13" ht="31.5" hidden="1" x14ac:dyDescent="0.25">
      <c r="A46" s="230"/>
      <c r="B46" s="224"/>
      <c r="C46" s="225"/>
      <c r="D46" s="224"/>
      <c r="E46" s="225"/>
      <c r="F46" s="16"/>
      <c r="G46" s="221"/>
      <c r="H46" s="221"/>
      <c r="I46" s="221"/>
      <c r="J46" s="220">
        <v>2.8</v>
      </c>
      <c r="K46" s="221" t="s">
        <v>114</v>
      </c>
      <c r="L46" s="3" t="s">
        <v>115</v>
      </c>
      <c r="M46" s="18" t="s">
        <v>108</v>
      </c>
    </row>
    <row r="47" spans="1:13" ht="47.25" hidden="1" x14ac:dyDescent="0.25">
      <c r="A47" s="230"/>
      <c r="B47" s="224"/>
      <c r="C47" s="225"/>
      <c r="D47" s="224"/>
      <c r="E47" s="225"/>
      <c r="F47" s="16"/>
      <c r="G47" s="221"/>
      <c r="H47" s="221"/>
      <c r="I47" s="221"/>
      <c r="J47" s="220"/>
      <c r="K47" s="221"/>
      <c r="L47" s="3" t="s">
        <v>116</v>
      </c>
      <c r="M47" s="18" t="s">
        <v>108</v>
      </c>
    </row>
    <row r="48" spans="1:13" ht="78.75" hidden="1" x14ac:dyDescent="0.25">
      <c r="A48" s="230"/>
      <c r="B48" s="224" t="s">
        <v>117</v>
      </c>
      <c r="C48" s="225" t="s">
        <v>118</v>
      </c>
      <c r="D48" s="224">
        <v>3</v>
      </c>
      <c r="E48" s="225" t="s">
        <v>119</v>
      </c>
      <c r="F48" s="16"/>
      <c r="G48" s="3" t="s">
        <v>75</v>
      </c>
      <c r="H48" s="3"/>
      <c r="I48" s="3"/>
      <c r="J48" s="15">
        <v>3.1</v>
      </c>
      <c r="K48" s="3" t="s">
        <v>120</v>
      </c>
      <c r="L48" s="3" t="s">
        <v>121</v>
      </c>
      <c r="M48" s="19" t="s">
        <v>122</v>
      </c>
    </row>
    <row r="49" spans="1:14" ht="63" hidden="1" x14ac:dyDescent="0.25">
      <c r="A49" s="230"/>
      <c r="B49" s="224"/>
      <c r="C49" s="225"/>
      <c r="D49" s="224"/>
      <c r="E49" s="225"/>
      <c r="F49" s="16"/>
      <c r="G49" s="221" t="s">
        <v>123</v>
      </c>
      <c r="H49" s="221"/>
      <c r="I49" s="221"/>
      <c r="J49" s="220">
        <v>3.2</v>
      </c>
      <c r="K49" s="221" t="s">
        <v>124</v>
      </c>
      <c r="L49" s="3" t="s">
        <v>125</v>
      </c>
      <c r="M49" s="17" t="s">
        <v>126</v>
      </c>
    </row>
    <row r="50" spans="1:14" ht="78.75" hidden="1" x14ac:dyDescent="0.25">
      <c r="A50" s="230"/>
      <c r="B50" s="224"/>
      <c r="C50" s="225"/>
      <c r="D50" s="224"/>
      <c r="E50" s="225"/>
      <c r="F50" s="16"/>
      <c r="G50" s="221"/>
      <c r="H50" s="221"/>
      <c r="I50" s="221"/>
      <c r="J50" s="220"/>
      <c r="K50" s="221"/>
      <c r="L50" s="3" t="s">
        <v>127</v>
      </c>
      <c r="M50" s="17" t="s">
        <v>126</v>
      </c>
    </row>
    <row r="51" spans="1:14" ht="63" hidden="1" x14ac:dyDescent="0.25">
      <c r="A51" s="230"/>
      <c r="B51" s="224"/>
      <c r="C51" s="225"/>
      <c r="D51" s="224"/>
      <c r="E51" s="225"/>
      <c r="F51" s="16"/>
      <c r="G51" s="221"/>
      <c r="H51" s="221"/>
      <c r="I51" s="221"/>
      <c r="J51" s="220"/>
      <c r="K51" s="221"/>
      <c r="L51" s="3" t="s">
        <v>128</v>
      </c>
      <c r="M51" s="17" t="s">
        <v>126</v>
      </c>
    </row>
    <row r="52" spans="1:14" hidden="1" x14ac:dyDescent="0.25">
      <c r="A52" s="230"/>
      <c r="B52" s="224"/>
      <c r="C52" s="20"/>
      <c r="D52" s="21"/>
      <c r="E52" s="225"/>
      <c r="F52" s="16"/>
      <c r="G52" s="221"/>
      <c r="H52" s="221"/>
      <c r="I52" s="221"/>
      <c r="J52" s="220">
        <v>3.3</v>
      </c>
      <c r="K52" s="221" t="s">
        <v>129</v>
      </c>
      <c r="L52" s="3" t="s">
        <v>130</v>
      </c>
      <c r="M52" s="18" t="s">
        <v>131</v>
      </c>
    </row>
    <row r="53" spans="1:14" hidden="1" x14ac:dyDescent="0.25">
      <c r="A53" s="230"/>
      <c r="B53" s="224"/>
      <c r="C53" s="20"/>
      <c r="D53" s="21"/>
      <c r="E53" s="225"/>
      <c r="F53" s="16"/>
      <c r="G53" s="221"/>
      <c r="H53" s="221"/>
      <c r="I53" s="221"/>
      <c r="J53" s="220"/>
      <c r="K53" s="221"/>
      <c r="L53" s="3" t="s">
        <v>132</v>
      </c>
      <c r="M53" s="18" t="s">
        <v>131</v>
      </c>
    </row>
    <row r="54" spans="1:14" ht="31.5" hidden="1" x14ac:dyDescent="0.25">
      <c r="A54" s="230"/>
      <c r="B54" s="224"/>
      <c r="C54" s="20"/>
      <c r="D54" s="21"/>
      <c r="E54" s="225"/>
      <c r="F54" s="16"/>
      <c r="G54" s="221"/>
      <c r="H54" s="221"/>
      <c r="I54" s="221"/>
      <c r="J54" s="220"/>
      <c r="K54" s="221"/>
      <c r="L54" s="3" t="s">
        <v>133</v>
      </c>
      <c r="M54" s="18" t="s">
        <v>131</v>
      </c>
    </row>
    <row r="55" spans="1:14" ht="63" hidden="1" x14ac:dyDescent="0.25">
      <c r="A55" s="230"/>
      <c r="B55" s="21"/>
      <c r="C55" s="20"/>
      <c r="D55" s="21"/>
      <c r="E55" s="20"/>
      <c r="F55" s="16"/>
      <c r="G55" s="221"/>
      <c r="H55" s="221"/>
      <c r="I55" s="221"/>
      <c r="J55" s="220"/>
      <c r="K55" s="221"/>
      <c r="L55" s="3" t="s">
        <v>134</v>
      </c>
      <c r="M55" s="18" t="s">
        <v>131</v>
      </c>
    </row>
    <row r="56" spans="1:14" ht="47.25" x14ac:dyDescent="0.25">
      <c r="A56" s="227" t="s">
        <v>135</v>
      </c>
      <c r="B56" s="228" t="s">
        <v>136</v>
      </c>
      <c r="C56" s="229" t="s">
        <v>137</v>
      </c>
      <c r="D56" s="224">
        <v>4</v>
      </c>
      <c r="E56" s="225" t="s">
        <v>290</v>
      </c>
      <c r="F56" s="3"/>
      <c r="G56" s="221" t="s">
        <v>138</v>
      </c>
      <c r="H56" s="221"/>
      <c r="I56" s="221"/>
      <c r="J56" s="220">
        <v>4.0999999999999996</v>
      </c>
      <c r="K56" s="221" t="s">
        <v>139</v>
      </c>
      <c r="L56" s="3" t="s">
        <v>140</v>
      </c>
      <c r="M56" s="22" t="s">
        <v>141</v>
      </c>
      <c r="N56" s="23"/>
    </row>
    <row r="57" spans="1:14" ht="31.5" x14ac:dyDescent="0.25">
      <c r="A57" s="227"/>
      <c r="B57" s="228"/>
      <c r="C57" s="229"/>
      <c r="D57" s="224"/>
      <c r="E57" s="225"/>
      <c r="F57" s="3"/>
      <c r="G57" s="221"/>
      <c r="H57" s="221"/>
      <c r="I57" s="221"/>
      <c r="J57" s="220"/>
      <c r="K57" s="221"/>
      <c r="L57" s="3" t="s">
        <v>142</v>
      </c>
      <c r="M57" s="22" t="s">
        <v>141</v>
      </c>
    </row>
    <row r="58" spans="1:14" ht="47.25" x14ac:dyDescent="0.25">
      <c r="A58" s="227"/>
      <c r="B58" s="228"/>
      <c r="C58" s="229"/>
      <c r="D58" s="224"/>
      <c r="E58" s="225"/>
      <c r="F58" s="3"/>
      <c r="G58" s="221"/>
      <c r="H58" s="221"/>
      <c r="I58" s="221"/>
      <c r="J58" s="220"/>
      <c r="K58" s="221"/>
      <c r="L58" s="3" t="s">
        <v>143</v>
      </c>
      <c r="M58" s="22" t="s">
        <v>141</v>
      </c>
    </row>
    <row r="59" spans="1:14" ht="47.25" x14ac:dyDescent="0.25">
      <c r="A59" s="227"/>
      <c r="B59" s="228"/>
      <c r="C59" s="229"/>
      <c r="D59" s="224"/>
      <c r="E59" s="225"/>
      <c r="F59" s="3"/>
      <c r="G59" s="16" t="s">
        <v>144</v>
      </c>
      <c r="H59" s="16"/>
      <c r="I59" s="16"/>
      <c r="J59" s="15">
        <v>4.2</v>
      </c>
      <c r="K59" s="16" t="s">
        <v>145</v>
      </c>
      <c r="L59" s="3" t="s">
        <v>146</v>
      </c>
      <c r="M59" s="22" t="s">
        <v>141</v>
      </c>
    </row>
    <row r="60" spans="1:14" ht="31.5" x14ac:dyDescent="0.25">
      <c r="A60" s="227"/>
      <c r="B60" s="228"/>
      <c r="C60" s="229"/>
      <c r="D60" s="224"/>
      <c r="E60" s="225"/>
      <c r="F60" s="3"/>
      <c r="G60" s="16"/>
      <c r="H60" s="16"/>
      <c r="I60" s="16"/>
      <c r="J60" s="15"/>
      <c r="K60" s="16"/>
      <c r="L60" s="3" t="s">
        <v>291</v>
      </c>
      <c r="M60" s="8" t="s">
        <v>150</v>
      </c>
    </row>
    <row r="61" spans="1:14" ht="31.5" x14ac:dyDescent="0.25">
      <c r="A61" s="227"/>
      <c r="B61" s="228"/>
      <c r="C61" s="229"/>
      <c r="D61" s="224"/>
      <c r="E61" s="225"/>
      <c r="F61" s="3"/>
      <c r="G61" s="221" t="s">
        <v>147</v>
      </c>
      <c r="H61" s="221"/>
      <c r="I61" s="221"/>
      <c r="J61" s="222">
        <v>4.3</v>
      </c>
      <c r="K61" s="220" t="s">
        <v>148</v>
      </c>
      <c r="L61" s="3" t="s">
        <v>149</v>
      </c>
      <c r="M61" s="8" t="s">
        <v>150</v>
      </c>
    </row>
    <row r="62" spans="1:14" ht="31.5" x14ac:dyDescent="0.25">
      <c r="A62" s="227"/>
      <c r="B62" s="228"/>
      <c r="C62" s="229"/>
      <c r="D62" s="224"/>
      <c r="E62" s="225"/>
      <c r="F62" s="3"/>
      <c r="G62" s="221"/>
      <c r="H62" s="221"/>
      <c r="I62" s="221"/>
      <c r="J62" s="222"/>
      <c r="K62" s="220"/>
      <c r="L62" s="3" t="s">
        <v>151</v>
      </c>
      <c r="M62" s="8" t="s">
        <v>150</v>
      </c>
    </row>
    <row r="63" spans="1:14" ht="31.5" x14ac:dyDescent="0.25">
      <c r="A63" s="227"/>
      <c r="B63" s="228"/>
      <c r="C63" s="229"/>
      <c r="D63" s="224"/>
      <c r="E63" s="225"/>
      <c r="F63" s="3"/>
      <c r="G63" s="221"/>
      <c r="H63" s="221"/>
      <c r="I63" s="221"/>
      <c r="J63" s="234">
        <v>4.4000000000000004</v>
      </c>
      <c r="K63" s="234" t="s">
        <v>152</v>
      </c>
      <c r="L63" s="3" t="s">
        <v>153</v>
      </c>
      <c r="M63" s="8" t="s">
        <v>150</v>
      </c>
    </row>
    <row r="64" spans="1:14" x14ac:dyDescent="0.25">
      <c r="A64" s="227"/>
      <c r="B64" s="228"/>
      <c r="C64" s="229"/>
      <c r="D64" s="224"/>
      <c r="E64" s="225"/>
      <c r="F64" s="3"/>
      <c r="G64" s="221"/>
      <c r="H64" s="221"/>
      <c r="I64" s="221"/>
      <c r="J64" s="235"/>
      <c r="K64" s="235"/>
      <c r="L64" s="24" t="s">
        <v>154</v>
      </c>
      <c r="M64" s="8" t="s">
        <v>150</v>
      </c>
    </row>
    <row r="65" spans="1:14" x14ac:dyDescent="0.25">
      <c r="A65" s="227"/>
      <c r="B65" s="228"/>
      <c r="C65" s="229"/>
      <c r="D65" s="224"/>
      <c r="E65" s="225"/>
      <c r="F65" s="3"/>
      <c r="G65" s="221"/>
      <c r="H65" s="221"/>
      <c r="I65" s="221"/>
      <c r="J65" s="235"/>
      <c r="K65" s="235"/>
      <c r="L65" s="24" t="s">
        <v>155</v>
      </c>
      <c r="M65" s="8" t="s">
        <v>150</v>
      </c>
    </row>
    <row r="66" spans="1:14" x14ac:dyDescent="0.25">
      <c r="A66" s="227"/>
      <c r="B66" s="228"/>
      <c r="C66" s="229"/>
      <c r="D66" s="224"/>
      <c r="E66" s="225"/>
      <c r="F66" s="3"/>
      <c r="G66" s="221"/>
      <c r="H66" s="221"/>
      <c r="I66" s="221"/>
      <c r="J66" s="236"/>
      <c r="K66" s="236"/>
      <c r="L66" s="37" t="s">
        <v>292</v>
      </c>
      <c r="M66" s="8"/>
    </row>
    <row r="67" spans="1:14" ht="31.5" x14ac:dyDescent="0.25">
      <c r="A67" s="227"/>
      <c r="B67" s="228"/>
      <c r="C67" s="229"/>
      <c r="D67" s="224"/>
      <c r="E67" s="225"/>
      <c r="F67" s="3"/>
      <c r="G67" s="221"/>
      <c r="H67" s="221"/>
      <c r="I67" s="221"/>
      <c r="J67" s="220">
        <v>4.5</v>
      </c>
      <c r="K67" s="221" t="s">
        <v>156</v>
      </c>
      <c r="L67" s="3" t="s">
        <v>157</v>
      </c>
      <c r="M67" s="8" t="s">
        <v>150</v>
      </c>
      <c r="N67" s="231"/>
    </row>
    <row r="68" spans="1:14" ht="31.5" x14ac:dyDescent="0.25">
      <c r="A68" s="227"/>
      <c r="B68" s="228"/>
      <c r="C68" s="229"/>
      <c r="D68" s="224"/>
      <c r="E68" s="225"/>
      <c r="F68" s="3"/>
      <c r="G68" s="221"/>
      <c r="H68" s="221"/>
      <c r="I68" s="221"/>
      <c r="J68" s="220"/>
      <c r="K68" s="221"/>
      <c r="L68" s="3" t="s">
        <v>158</v>
      </c>
      <c r="M68" s="8" t="s">
        <v>150</v>
      </c>
      <c r="N68" s="231"/>
    </row>
    <row r="69" spans="1:14" ht="32.25" thickBot="1" x14ac:dyDescent="0.3">
      <c r="A69" s="227"/>
      <c r="B69" s="228"/>
      <c r="C69" s="229"/>
      <c r="D69" s="224"/>
      <c r="E69" s="225"/>
      <c r="F69" s="3"/>
      <c r="G69" s="221" t="s">
        <v>159</v>
      </c>
      <c r="H69" s="221"/>
      <c r="I69" s="221"/>
      <c r="J69" s="220">
        <v>4.5999999999999996</v>
      </c>
      <c r="K69" s="221" t="s">
        <v>160</v>
      </c>
      <c r="L69" s="38" t="s">
        <v>161</v>
      </c>
      <c r="M69" s="8" t="s">
        <v>150</v>
      </c>
      <c r="N69" s="232"/>
    </row>
    <row r="70" spans="1:14" ht="48" thickBot="1" x14ac:dyDescent="0.3">
      <c r="A70" s="227"/>
      <c r="B70" s="228"/>
      <c r="C70" s="229"/>
      <c r="D70" s="224"/>
      <c r="E70" s="225"/>
      <c r="F70" s="3"/>
      <c r="G70" s="221"/>
      <c r="H70" s="221"/>
      <c r="I70" s="221"/>
      <c r="J70" s="220"/>
      <c r="K70" s="221"/>
      <c r="L70" s="38" t="s">
        <v>162</v>
      </c>
      <c r="M70" s="8" t="s">
        <v>150</v>
      </c>
      <c r="N70" s="25"/>
    </row>
    <row r="71" spans="1:14" x14ac:dyDescent="0.25">
      <c r="A71" s="227"/>
      <c r="B71" s="228"/>
      <c r="C71" s="229"/>
      <c r="D71" s="224"/>
      <c r="E71" s="225"/>
      <c r="F71" s="3"/>
      <c r="G71" s="16"/>
      <c r="H71" s="16"/>
      <c r="I71" s="16"/>
      <c r="J71" s="15"/>
      <c r="K71" s="16"/>
      <c r="L71" s="38" t="s">
        <v>293</v>
      </c>
      <c r="M71" s="8"/>
      <c r="N71" s="39"/>
    </row>
    <row r="72" spans="1:14" ht="31.5" x14ac:dyDescent="0.25">
      <c r="A72" s="227"/>
      <c r="B72" s="228"/>
      <c r="C72" s="229"/>
      <c r="D72" s="224"/>
      <c r="E72" s="225"/>
      <c r="F72" s="3"/>
      <c r="G72" s="221" t="s">
        <v>163</v>
      </c>
      <c r="H72" s="221"/>
      <c r="I72" s="221"/>
      <c r="J72" s="220">
        <v>4.7</v>
      </c>
      <c r="K72" s="221" t="s">
        <v>164</v>
      </c>
      <c r="L72" s="3" t="s">
        <v>165</v>
      </c>
      <c r="M72" s="8" t="s">
        <v>150</v>
      </c>
      <c r="N72" s="231"/>
    </row>
    <row r="73" spans="1:14" ht="31.5" x14ac:dyDescent="0.25">
      <c r="A73" s="227"/>
      <c r="B73" s="228"/>
      <c r="C73" s="229"/>
      <c r="D73" s="224"/>
      <c r="E73" s="225"/>
      <c r="F73" s="3"/>
      <c r="G73" s="221"/>
      <c r="H73" s="221"/>
      <c r="I73" s="221"/>
      <c r="J73" s="220"/>
      <c r="K73" s="221"/>
      <c r="L73" s="3" t="s">
        <v>166</v>
      </c>
      <c r="M73" s="8" t="s">
        <v>150</v>
      </c>
      <c r="N73" s="231"/>
    </row>
    <row r="74" spans="1:14" ht="31.5" x14ac:dyDescent="0.25">
      <c r="A74" s="227"/>
      <c r="B74" s="228"/>
      <c r="C74" s="229"/>
      <c r="D74" s="224"/>
      <c r="E74" s="225"/>
      <c r="F74" s="3"/>
      <c r="G74" s="221"/>
      <c r="H74" s="221"/>
      <c r="I74" s="221"/>
      <c r="J74" s="220"/>
      <c r="K74" s="221"/>
      <c r="L74" s="3" t="s">
        <v>167</v>
      </c>
      <c r="M74" s="8" t="s">
        <v>150</v>
      </c>
      <c r="N74" s="231"/>
    </row>
    <row r="75" spans="1:14" ht="31.5" x14ac:dyDescent="0.25">
      <c r="A75" s="227"/>
      <c r="B75" s="228"/>
      <c r="C75" s="229"/>
      <c r="D75" s="224"/>
      <c r="E75" s="225"/>
      <c r="F75" s="3"/>
      <c r="G75" s="221" t="s">
        <v>168</v>
      </c>
      <c r="H75" s="221"/>
      <c r="I75" s="221"/>
      <c r="J75" s="234">
        <v>4.8</v>
      </c>
      <c r="K75" s="234" t="s">
        <v>169</v>
      </c>
      <c r="L75" s="3" t="s">
        <v>170</v>
      </c>
      <c r="M75" s="17" t="s">
        <v>141</v>
      </c>
      <c r="N75" s="231"/>
    </row>
    <row r="76" spans="1:14" ht="47.25" x14ac:dyDescent="0.25">
      <c r="A76" s="227"/>
      <c r="B76" s="228"/>
      <c r="C76" s="229"/>
      <c r="D76" s="224"/>
      <c r="E76" s="225"/>
      <c r="F76" s="3"/>
      <c r="G76" s="221"/>
      <c r="H76" s="221"/>
      <c r="I76" s="221"/>
      <c r="J76" s="235"/>
      <c r="K76" s="235"/>
      <c r="L76" s="3" t="s">
        <v>171</v>
      </c>
      <c r="M76" s="17" t="s">
        <v>141</v>
      </c>
      <c r="N76" s="231"/>
    </row>
    <row r="77" spans="1:14" ht="31.5" x14ac:dyDescent="0.25">
      <c r="A77" s="227"/>
      <c r="B77" s="228"/>
      <c r="C77" s="229"/>
      <c r="D77" s="224"/>
      <c r="E77" s="225"/>
      <c r="F77" s="3"/>
      <c r="G77" s="221"/>
      <c r="H77" s="221"/>
      <c r="I77" s="221"/>
      <c r="J77" s="235"/>
      <c r="K77" s="235"/>
      <c r="L77" s="3" t="s">
        <v>172</v>
      </c>
      <c r="M77" s="17" t="s">
        <v>141</v>
      </c>
      <c r="N77" s="231"/>
    </row>
    <row r="78" spans="1:14" ht="31.5" x14ac:dyDescent="0.25">
      <c r="A78" s="227"/>
      <c r="B78" s="40"/>
      <c r="C78" s="32"/>
      <c r="D78" s="21"/>
      <c r="E78" s="20"/>
      <c r="F78" s="3"/>
      <c r="G78" s="16"/>
      <c r="H78" s="16"/>
      <c r="I78" s="16"/>
      <c r="J78" s="236"/>
      <c r="K78" s="236"/>
      <c r="L78" s="4" t="s">
        <v>294</v>
      </c>
      <c r="M78" s="17"/>
      <c r="N78" s="231"/>
    </row>
    <row r="79" spans="1:14" ht="31.5" x14ac:dyDescent="0.25">
      <c r="A79" s="227"/>
      <c r="B79" s="224" t="s">
        <v>173</v>
      </c>
      <c r="C79" s="224" t="s">
        <v>174</v>
      </c>
      <c r="D79" s="224">
        <v>5</v>
      </c>
      <c r="E79" s="225" t="s">
        <v>175</v>
      </c>
      <c r="F79" s="15"/>
      <c r="G79" s="3" t="s">
        <v>176</v>
      </c>
      <c r="H79" s="3"/>
      <c r="I79" s="3"/>
      <c r="J79" s="15">
        <v>5.0999999999999996</v>
      </c>
      <c r="K79" s="3" t="s">
        <v>177</v>
      </c>
      <c r="L79" s="3" t="s">
        <v>178</v>
      </c>
      <c r="M79" s="26" t="s">
        <v>179</v>
      </c>
      <c r="N79" s="231"/>
    </row>
    <row r="80" spans="1:14" ht="31.5" x14ac:dyDescent="0.25">
      <c r="A80" s="227"/>
      <c r="B80" s="224"/>
      <c r="C80" s="224"/>
      <c r="D80" s="224"/>
      <c r="E80" s="225"/>
      <c r="F80" s="15"/>
      <c r="G80" s="3" t="s">
        <v>180</v>
      </c>
      <c r="H80" s="3"/>
      <c r="I80" s="3"/>
      <c r="J80" s="15">
        <v>5.2</v>
      </c>
      <c r="K80" s="3" t="s">
        <v>181</v>
      </c>
      <c r="L80" s="3" t="s">
        <v>182</v>
      </c>
      <c r="M80" s="26" t="s">
        <v>179</v>
      </c>
      <c r="N80" s="231"/>
    </row>
    <row r="81" spans="1:13" ht="47.25" x14ac:dyDescent="0.25">
      <c r="A81" s="227"/>
      <c r="B81" s="224"/>
      <c r="C81" s="224"/>
      <c r="D81" s="224"/>
      <c r="E81" s="225"/>
      <c r="F81" s="15"/>
      <c r="G81" s="3" t="s">
        <v>183</v>
      </c>
      <c r="H81" s="3"/>
      <c r="I81" s="3"/>
      <c r="J81" s="15">
        <v>5.3</v>
      </c>
      <c r="K81" s="3" t="s">
        <v>184</v>
      </c>
      <c r="L81" s="3" t="s">
        <v>185</v>
      </c>
      <c r="M81" s="26" t="s">
        <v>179</v>
      </c>
    </row>
    <row r="82" spans="1:13" ht="47.25" x14ac:dyDescent="0.25">
      <c r="A82" s="227"/>
      <c r="B82" s="224"/>
      <c r="C82" s="224"/>
      <c r="D82" s="224"/>
      <c r="E82" s="225"/>
      <c r="F82" s="15"/>
      <c r="G82" s="221" t="s">
        <v>186</v>
      </c>
      <c r="H82" s="221"/>
      <c r="I82" s="221"/>
      <c r="J82" s="15">
        <v>5.4</v>
      </c>
      <c r="K82" s="3" t="s">
        <v>187</v>
      </c>
      <c r="L82" s="3" t="s">
        <v>188</v>
      </c>
      <c r="M82" s="26" t="s">
        <v>179</v>
      </c>
    </row>
    <row r="83" spans="1:13" ht="78.75" x14ac:dyDescent="0.25">
      <c r="A83" s="227"/>
      <c r="B83" s="224"/>
      <c r="C83" s="224"/>
      <c r="D83" s="224"/>
      <c r="E83" s="225"/>
      <c r="F83" s="15"/>
      <c r="G83" s="221"/>
      <c r="H83" s="221"/>
      <c r="I83" s="221"/>
      <c r="J83" s="15">
        <v>5.5</v>
      </c>
      <c r="K83" s="3" t="s">
        <v>189</v>
      </c>
      <c r="L83" s="3" t="s">
        <v>190</v>
      </c>
      <c r="M83" s="26" t="s">
        <v>179</v>
      </c>
    </row>
    <row r="84" spans="1:13" ht="47.25" x14ac:dyDescent="0.25">
      <c r="A84" s="227"/>
      <c r="B84" s="224"/>
      <c r="C84" s="224"/>
      <c r="D84" s="224"/>
      <c r="E84" s="225"/>
      <c r="F84" s="15"/>
      <c r="G84" s="221"/>
      <c r="H84" s="221"/>
      <c r="I84" s="221"/>
      <c r="J84" s="15">
        <v>5.6</v>
      </c>
      <c r="K84" s="3" t="s">
        <v>191</v>
      </c>
      <c r="L84" s="3" t="s">
        <v>192</v>
      </c>
      <c r="M84" s="26" t="s">
        <v>179</v>
      </c>
    </row>
    <row r="85" spans="1:13" ht="47.25" x14ac:dyDescent="0.25">
      <c r="A85" s="227"/>
      <c r="B85" s="224"/>
      <c r="C85" s="224"/>
      <c r="D85" s="224"/>
      <c r="E85" s="225"/>
      <c r="F85" s="15"/>
      <c r="G85" s="221" t="s">
        <v>193</v>
      </c>
      <c r="H85" s="221"/>
      <c r="I85" s="221"/>
      <c r="J85" s="220">
        <v>5.7</v>
      </c>
      <c r="K85" s="221" t="s">
        <v>194</v>
      </c>
      <c r="L85" s="3" t="s">
        <v>195</v>
      </c>
      <c r="M85" s="26" t="s">
        <v>179</v>
      </c>
    </row>
    <row r="86" spans="1:13" ht="31.5" x14ac:dyDescent="0.25">
      <c r="A86" s="227"/>
      <c r="B86" s="224"/>
      <c r="C86" s="224"/>
      <c r="D86" s="224"/>
      <c r="E86" s="225"/>
      <c r="F86" s="15"/>
      <c r="G86" s="221"/>
      <c r="H86" s="221"/>
      <c r="I86" s="221"/>
      <c r="J86" s="220"/>
      <c r="K86" s="221"/>
      <c r="L86" s="3" t="s">
        <v>196</v>
      </c>
      <c r="M86" s="5" t="s">
        <v>150</v>
      </c>
    </row>
    <row r="87" spans="1:13" ht="31.5" x14ac:dyDescent="0.25">
      <c r="A87" s="227"/>
      <c r="B87" s="224"/>
      <c r="C87" s="224"/>
      <c r="D87" s="224"/>
      <c r="E87" s="225"/>
      <c r="F87" s="15"/>
      <c r="G87" s="221"/>
      <c r="H87" s="221"/>
      <c r="I87" s="221"/>
      <c r="J87" s="220"/>
      <c r="K87" s="221"/>
      <c r="L87" s="3" t="s">
        <v>197</v>
      </c>
      <c r="M87" s="5" t="s">
        <v>150</v>
      </c>
    </row>
    <row r="88" spans="1:13" ht="31.5" x14ac:dyDescent="0.25">
      <c r="A88" s="227"/>
      <c r="B88" s="224"/>
      <c r="C88" s="224"/>
      <c r="D88" s="224"/>
      <c r="E88" s="225"/>
      <c r="F88" s="15"/>
      <c r="G88" s="221"/>
      <c r="H88" s="221"/>
      <c r="I88" s="221"/>
      <c r="J88" s="220"/>
      <c r="K88" s="221"/>
      <c r="L88" s="3" t="s">
        <v>198</v>
      </c>
      <c r="M88" s="5" t="s">
        <v>150</v>
      </c>
    </row>
    <row r="89" spans="1:13" ht="47.25" x14ac:dyDescent="0.25">
      <c r="A89" s="227"/>
      <c r="B89" s="224"/>
      <c r="C89" s="224"/>
      <c r="D89" s="224"/>
      <c r="E89" s="225"/>
      <c r="F89" s="15"/>
      <c r="G89" s="221" t="s">
        <v>199</v>
      </c>
      <c r="H89" s="221"/>
      <c r="I89" s="221"/>
      <c r="J89" s="15">
        <v>5.8</v>
      </c>
      <c r="K89" s="3" t="s">
        <v>200</v>
      </c>
      <c r="L89" s="3" t="s">
        <v>201</v>
      </c>
      <c r="M89" s="26" t="s">
        <v>179</v>
      </c>
    </row>
    <row r="90" spans="1:13" ht="47.25" x14ac:dyDescent="0.25">
      <c r="A90" s="227"/>
      <c r="B90" s="224"/>
      <c r="C90" s="224"/>
      <c r="D90" s="224"/>
      <c r="E90" s="225"/>
      <c r="F90" s="15"/>
      <c r="G90" s="221"/>
      <c r="H90" s="221"/>
      <c r="I90" s="221"/>
      <c r="J90" s="15">
        <v>5.9</v>
      </c>
      <c r="K90" s="3" t="s">
        <v>202</v>
      </c>
      <c r="L90" s="3" t="s">
        <v>203</v>
      </c>
      <c r="M90" s="26" t="s">
        <v>179</v>
      </c>
    </row>
    <row r="91" spans="1:13" ht="63" x14ac:dyDescent="0.25">
      <c r="A91" s="227"/>
      <c r="B91" s="224"/>
      <c r="C91" s="224"/>
      <c r="D91" s="224"/>
      <c r="E91" s="225"/>
      <c r="F91" s="15"/>
      <c r="G91" s="221" t="s">
        <v>204</v>
      </c>
      <c r="H91" s="221"/>
      <c r="I91" s="221"/>
      <c r="J91" s="233" t="s">
        <v>205</v>
      </c>
      <c r="K91" s="221" t="s">
        <v>206</v>
      </c>
      <c r="L91" s="3" t="s">
        <v>207</v>
      </c>
      <c r="M91" s="26" t="s">
        <v>179</v>
      </c>
    </row>
    <row r="92" spans="1:13" ht="31.5" x14ac:dyDescent="0.25">
      <c r="A92" s="227"/>
      <c r="B92" s="224"/>
      <c r="C92" s="224"/>
      <c r="D92" s="224"/>
      <c r="E92" s="225"/>
      <c r="F92" s="15"/>
      <c r="G92" s="221"/>
      <c r="H92" s="221"/>
      <c r="I92" s="221"/>
      <c r="J92" s="220"/>
      <c r="K92" s="221"/>
      <c r="L92" s="24" t="s">
        <v>208</v>
      </c>
      <c r="M92" s="26" t="s">
        <v>179</v>
      </c>
    </row>
    <row r="93" spans="1:13" ht="31.5" x14ac:dyDescent="0.25">
      <c r="A93" s="227"/>
      <c r="B93" s="224"/>
      <c r="C93" s="224"/>
      <c r="D93" s="224"/>
      <c r="E93" s="225"/>
      <c r="F93" s="15"/>
      <c r="G93" s="221"/>
      <c r="H93" s="221"/>
      <c r="I93" s="221"/>
      <c r="J93" s="220"/>
      <c r="K93" s="221"/>
      <c r="L93" s="24" t="s">
        <v>209</v>
      </c>
      <c r="M93" s="26" t="s">
        <v>179</v>
      </c>
    </row>
    <row r="94" spans="1:13" ht="31.5" x14ac:dyDescent="0.25">
      <c r="A94" s="227"/>
      <c r="B94" s="224"/>
      <c r="C94" s="224"/>
      <c r="D94" s="224"/>
      <c r="E94" s="225"/>
      <c r="F94" s="15"/>
      <c r="G94" s="221"/>
      <c r="H94" s="221"/>
      <c r="I94" s="221"/>
      <c r="J94" s="220"/>
      <c r="K94" s="221"/>
      <c r="L94" s="24" t="s">
        <v>210</v>
      </c>
      <c r="M94" s="26" t="s">
        <v>179</v>
      </c>
    </row>
    <row r="95" spans="1:13" ht="31.5" x14ac:dyDescent="0.25">
      <c r="A95" s="227"/>
      <c r="B95" s="224"/>
      <c r="C95" s="224"/>
      <c r="D95" s="224"/>
      <c r="E95" s="225"/>
      <c r="F95" s="15"/>
      <c r="G95" s="221"/>
      <c r="H95" s="221"/>
      <c r="I95" s="221"/>
      <c r="J95" s="220"/>
      <c r="K95" s="221"/>
      <c r="L95" s="24" t="s">
        <v>211</v>
      </c>
      <c r="M95" s="26" t="s">
        <v>179</v>
      </c>
    </row>
    <row r="96" spans="1:13" ht="31.5" x14ac:dyDescent="0.25">
      <c r="A96" s="227"/>
      <c r="B96" s="224"/>
      <c r="C96" s="224"/>
      <c r="D96" s="224"/>
      <c r="E96" s="225"/>
      <c r="F96" s="15"/>
      <c r="G96" s="221"/>
      <c r="H96" s="221"/>
      <c r="I96" s="221"/>
      <c r="J96" s="220"/>
      <c r="K96" s="221"/>
      <c r="L96" s="24" t="s">
        <v>212</v>
      </c>
      <c r="M96" s="26" t="s">
        <v>179</v>
      </c>
    </row>
    <row r="97" spans="1:13" ht="63" x14ac:dyDescent="0.25">
      <c r="A97" s="227"/>
      <c r="B97" s="224"/>
      <c r="C97" s="224"/>
      <c r="D97" s="224"/>
      <c r="E97" s="225"/>
      <c r="F97" s="15"/>
      <c r="G97" s="221" t="s">
        <v>213</v>
      </c>
      <c r="H97" s="221"/>
      <c r="I97" s="221"/>
      <c r="J97" s="220">
        <v>5.1100000000000003</v>
      </c>
      <c r="K97" s="221" t="s">
        <v>214</v>
      </c>
      <c r="L97" s="3" t="s">
        <v>215</v>
      </c>
      <c r="M97" s="5" t="s">
        <v>150</v>
      </c>
    </row>
    <row r="98" spans="1:13" ht="31.5" x14ac:dyDescent="0.25">
      <c r="A98" s="227"/>
      <c r="B98" s="224"/>
      <c r="C98" s="224"/>
      <c r="D98" s="224"/>
      <c r="E98" s="225"/>
      <c r="F98" s="15"/>
      <c r="G98" s="221"/>
      <c r="H98" s="221"/>
      <c r="I98" s="221"/>
      <c r="J98" s="220"/>
      <c r="K98" s="221"/>
      <c r="L98" s="3" t="s">
        <v>216</v>
      </c>
      <c r="M98" s="5" t="s">
        <v>150</v>
      </c>
    </row>
    <row r="99" spans="1:13" ht="63" x14ac:dyDescent="0.25">
      <c r="A99" s="227"/>
      <c r="B99" s="224"/>
      <c r="C99" s="224"/>
      <c r="D99" s="224"/>
      <c r="E99" s="225"/>
      <c r="F99" s="15"/>
      <c r="G99" s="221"/>
      <c r="H99" s="221"/>
      <c r="I99" s="221"/>
      <c r="J99" s="220"/>
      <c r="K99" s="221"/>
      <c r="L99" s="3" t="s">
        <v>295</v>
      </c>
      <c r="M99" s="5" t="s">
        <v>150</v>
      </c>
    </row>
    <row r="100" spans="1:13" ht="47.25" x14ac:dyDescent="0.25">
      <c r="A100" s="227"/>
      <c r="B100" s="224"/>
      <c r="C100" s="224"/>
      <c r="D100" s="224"/>
      <c r="E100" s="225"/>
      <c r="F100" s="15"/>
      <c r="G100" s="221"/>
      <c r="H100" s="221"/>
      <c r="I100" s="221"/>
      <c r="J100" s="220"/>
      <c r="K100" s="221"/>
      <c r="L100" s="3" t="s">
        <v>296</v>
      </c>
      <c r="M100" s="5" t="s">
        <v>150</v>
      </c>
    </row>
    <row r="101" spans="1:13" ht="47.25" x14ac:dyDescent="0.25">
      <c r="A101" s="227"/>
      <c r="B101" s="225" t="s">
        <v>217</v>
      </c>
      <c r="C101" s="225" t="s">
        <v>218</v>
      </c>
      <c r="D101" s="224">
        <v>6</v>
      </c>
      <c r="E101" s="225" t="s">
        <v>219</v>
      </c>
      <c r="F101" s="16"/>
      <c r="G101" s="221" t="s">
        <v>220</v>
      </c>
      <c r="H101" s="16"/>
      <c r="I101" s="16"/>
      <c r="J101" s="220">
        <v>6.1</v>
      </c>
      <c r="K101" s="221" t="s">
        <v>221</v>
      </c>
      <c r="L101" s="27" t="s">
        <v>222</v>
      </c>
      <c r="M101" s="28" t="s">
        <v>150</v>
      </c>
    </row>
    <row r="102" spans="1:13" ht="31.5" x14ac:dyDescent="0.25">
      <c r="A102" s="227"/>
      <c r="B102" s="225"/>
      <c r="C102" s="225"/>
      <c r="D102" s="224"/>
      <c r="E102" s="225"/>
      <c r="F102" s="16"/>
      <c r="G102" s="221"/>
      <c r="H102" s="16"/>
      <c r="I102" s="16"/>
      <c r="J102" s="220"/>
      <c r="K102" s="221"/>
      <c r="L102" s="3" t="s">
        <v>223</v>
      </c>
      <c r="M102" s="5" t="s">
        <v>150</v>
      </c>
    </row>
    <row r="103" spans="1:13" ht="47.25" x14ac:dyDescent="0.25">
      <c r="A103" s="227"/>
      <c r="B103" s="225"/>
      <c r="C103" s="225"/>
      <c r="D103" s="224"/>
      <c r="E103" s="225"/>
      <c r="F103" s="16"/>
      <c r="G103" s="221"/>
      <c r="H103" s="16"/>
      <c r="I103" s="16"/>
      <c r="J103" s="220"/>
      <c r="K103" s="221"/>
      <c r="L103" s="3" t="s">
        <v>224</v>
      </c>
      <c r="M103" s="5" t="s">
        <v>150</v>
      </c>
    </row>
    <row r="104" spans="1:13" ht="31.5" x14ac:dyDescent="0.25">
      <c r="A104" s="227"/>
      <c r="B104" s="225"/>
      <c r="C104" s="225"/>
      <c r="D104" s="224"/>
      <c r="E104" s="225"/>
      <c r="F104" s="16"/>
      <c r="G104" s="221"/>
      <c r="H104" s="16"/>
      <c r="I104" s="16"/>
      <c r="J104" s="220">
        <v>6.2</v>
      </c>
      <c r="K104" s="221" t="s">
        <v>225</v>
      </c>
      <c r="L104" s="3" t="s">
        <v>226</v>
      </c>
      <c r="M104" s="5" t="s">
        <v>150</v>
      </c>
    </row>
    <row r="105" spans="1:13" ht="47.25" x14ac:dyDescent="0.25">
      <c r="A105" s="227"/>
      <c r="B105" s="225"/>
      <c r="C105" s="225"/>
      <c r="D105" s="224"/>
      <c r="E105" s="225"/>
      <c r="F105" s="16"/>
      <c r="G105" s="221"/>
      <c r="H105" s="16"/>
      <c r="I105" s="16"/>
      <c r="J105" s="220"/>
      <c r="K105" s="221"/>
      <c r="L105" s="3" t="s">
        <v>227</v>
      </c>
      <c r="M105" s="5" t="s">
        <v>150</v>
      </c>
    </row>
    <row r="106" spans="1:13" ht="31.5" x14ac:dyDescent="0.25">
      <c r="A106" s="227"/>
      <c r="B106" s="225"/>
      <c r="C106" s="225"/>
      <c r="D106" s="224"/>
      <c r="E106" s="225"/>
      <c r="F106" s="16"/>
      <c r="G106" s="221"/>
      <c r="H106" s="16"/>
      <c r="I106" s="16"/>
      <c r="J106" s="220"/>
      <c r="K106" s="221"/>
      <c r="L106" s="3" t="s">
        <v>228</v>
      </c>
      <c r="M106" s="5" t="s">
        <v>150</v>
      </c>
    </row>
    <row r="107" spans="1:13" ht="47.25" x14ac:dyDescent="0.25">
      <c r="A107" s="227"/>
      <c r="B107" s="225"/>
      <c r="C107" s="225"/>
      <c r="D107" s="224"/>
      <c r="E107" s="225"/>
      <c r="F107" s="16"/>
      <c r="G107" s="221" t="s">
        <v>229</v>
      </c>
      <c r="H107" s="16"/>
      <c r="I107" s="16"/>
      <c r="J107" s="220">
        <v>6.3</v>
      </c>
      <c r="K107" s="221" t="s">
        <v>230</v>
      </c>
      <c r="L107" s="3" t="s">
        <v>231</v>
      </c>
      <c r="M107" s="5" t="s">
        <v>150</v>
      </c>
    </row>
    <row r="108" spans="1:13" ht="31.5" x14ac:dyDescent="0.25">
      <c r="A108" s="227"/>
      <c r="B108" s="225"/>
      <c r="C108" s="225"/>
      <c r="D108" s="224"/>
      <c r="E108" s="225"/>
      <c r="F108" s="16"/>
      <c r="G108" s="221"/>
      <c r="H108" s="16"/>
      <c r="I108" s="16"/>
      <c r="J108" s="220"/>
      <c r="K108" s="221"/>
      <c r="L108" s="3" t="s">
        <v>232</v>
      </c>
      <c r="M108" s="5" t="s">
        <v>150</v>
      </c>
    </row>
    <row r="109" spans="1:13" ht="63" x14ac:dyDescent="0.25">
      <c r="A109" s="227"/>
      <c r="B109" s="225"/>
      <c r="C109" s="225"/>
      <c r="D109" s="224"/>
      <c r="E109" s="225"/>
      <c r="F109" s="16"/>
      <c r="G109" s="221"/>
      <c r="H109" s="16"/>
      <c r="I109" s="16"/>
      <c r="J109" s="220"/>
      <c r="K109" s="221"/>
      <c r="L109" s="3" t="s">
        <v>233</v>
      </c>
      <c r="M109" s="5" t="s">
        <v>150</v>
      </c>
    </row>
    <row r="110" spans="1:13" ht="47.25" x14ac:dyDescent="0.25">
      <c r="A110" s="227"/>
      <c r="B110" s="225"/>
      <c r="C110" s="225"/>
      <c r="D110" s="224"/>
      <c r="E110" s="225"/>
      <c r="F110" s="16"/>
      <c r="G110" s="221"/>
      <c r="H110" s="16"/>
      <c r="I110" s="16"/>
      <c r="J110" s="220"/>
      <c r="K110" s="221"/>
      <c r="L110" s="3" t="s">
        <v>234</v>
      </c>
      <c r="M110" s="5" t="s">
        <v>150</v>
      </c>
    </row>
    <row r="111" spans="1:13" ht="31.5" x14ac:dyDescent="0.25">
      <c r="A111" s="227"/>
      <c r="B111" s="225"/>
      <c r="C111" s="225"/>
      <c r="D111" s="224"/>
      <c r="E111" s="225"/>
      <c r="F111" s="16"/>
      <c r="G111" s="221" t="s">
        <v>235</v>
      </c>
      <c r="H111" s="16"/>
      <c r="I111" s="16"/>
      <c r="J111" s="220">
        <v>6.4</v>
      </c>
      <c r="K111" s="221" t="s">
        <v>236</v>
      </c>
      <c r="L111" s="3" t="s">
        <v>237</v>
      </c>
      <c r="M111" s="5" t="s">
        <v>150</v>
      </c>
    </row>
    <row r="112" spans="1:13" ht="31.5" x14ac:dyDescent="0.25">
      <c r="A112" s="227"/>
      <c r="B112" s="225"/>
      <c r="C112" s="225"/>
      <c r="D112" s="224"/>
      <c r="E112" s="225"/>
      <c r="F112" s="16"/>
      <c r="G112" s="221"/>
      <c r="H112" s="16"/>
      <c r="I112" s="16"/>
      <c r="J112" s="220"/>
      <c r="K112" s="221"/>
      <c r="L112" s="3" t="s">
        <v>238</v>
      </c>
      <c r="M112" s="5" t="s">
        <v>150</v>
      </c>
    </row>
    <row r="113" spans="1:13" x14ac:dyDescent="0.25">
      <c r="A113" s="227"/>
      <c r="B113" s="225"/>
      <c r="C113" s="225"/>
      <c r="D113" s="224"/>
      <c r="E113" s="225"/>
      <c r="F113" s="16"/>
      <c r="G113" s="221" t="s">
        <v>239</v>
      </c>
      <c r="H113" s="16"/>
      <c r="I113" s="16"/>
      <c r="J113" s="220">
        <v>6.5</v>
      </c>
      <c r="K113" s="221" t="s">
        <v>240</v>
      </c>
      <c r="L113" s="3" t="s">
        <v>241</v>
      </c>
      <c r="M113" s="5" t="s">
        <v>150</v>
      </c>
    </row>
    <row r="114" spans="1:13" x14ac:dyDescent="0.25">
      <c r="A114" s="227"/>
      <c r="B114" s="225"/>
      <c r="C114" s="225"/>
      <c r="D114" s="224"/>
      <c r="E114" s="225"/>
      <c r="F114" s="16"/>
      <c r="G114" s="221"/>
      <c r="H114" s="16"/>
      <c r="I114" s="16"/>
      <c r="J114" s="220"/>
      <c r="K114" s="221"/>
      <c r="L114" s="3" t="s">
        <v>242</v>
      </c>
      <c r="M114" s="5" t="s">
        <v>150</v>
      </c>
    </row>
    <row r="115" spans="1:13" ht="31.5" x14ac:dyDescent="0.25">
      <c r="A115" s="227"/>
      <c r="B115" s="225"/>
      <c r="C115" s="225"/>
      <c r="D115" s="224"/>
      <c r="E115" s="225"/>
      <c r="F115" s="16"/>
      <c r="G115" s="221"/>
      <c r="H115" s="16"/>
      <c r="I115" s="16"/>
      <c r="J115" s="220"/>
      <c r="K115" s="221"/>
      <c r="L115" s="3" t="s">
        <v>243</v>
      </c>
      <c r="M115" s="5" t="s">
        <v>150</v>
      </c>
    </row>
    <row r="116" spans="1:13" ht="78.75" x14ac:dyDescent="0.25">
      <c r="A116" s="227"/>
      <c r="B116" s="224" t="s">
        <v>244</v>
      </c>
      <c r="C116" s="224" t="s">
        <v>245</v>
      </c>
      <c r="D116" s="224"/>
      <c r="E116" s="225" t="s">
        <v>246</v>
      </c>
      <c r="F116" s="220"/>
      <c r="G116" s="16"/>
      <c r="H116" s="16"/>
      <c r="I116" s="16"/>
      <c r="J116" s="29" t="s">
        <v>247</v>
      </c>
      <c r="K116" s="3" t="s">
        <v>248</v>
      </c>
      <c r="L116" s="30" t="s">
        <v>249</v>
      </c>
      <c r="M116" s="2" t="s">
        <v>250</v>
      </c>
    </row>
    <row r="117" spans="1:13" ht="63" x14ac:dyDescent="0.25">
      <c r="A117" s="227"/>
      <c r="B117" s="224"/>
      <c r="C117" s="224"/>
      <c r="D117" s="224"/>
      <c r="E117" s="225"/>
      <c r="F117" s="220"/>
      <c r="G117" s="221" t="s">
        <v>251</v>
      </c>
      <c r="H117" s="16"/>
      <c r="I117" s="16"/>
      <c r="J117" s="220">
        <v>8.1</v>
      </c>
      <c r="K117" s="221" t="s">
        <v>252</v>
      </c>
      <c r="L117" s="3" t="s">
        <v>253</v>
      </c>
      <c r="M117" s="31" t="s">
        <v>254</v>
      </c>
    </row>
    <row r="118" spans="1:13" ht="47.25" x14ac:dyDescent="0.25">
      <c r="A118" s="227"/>
      <c r="B118" s="224"/>
      <c r="C118" s="224"/>
      <c r="D118" s="224"/>
      <c r="E118" s="225"/>
      <c r="F118" s="220"/>
      <c r="G118" s="221"/>
      <c r="H118" s="16"/>
      <c r="I118" s="16"/>
      <c r="J118" s="220"/>
      <c r="K118" s="221"/>
      <c r="L118" s="3" t="s">
        <v>255</v>
      </c>
      <c r="M118" s="31" t="s">
        <v>254</v>
      </c>
    </row>
    <row r="119" spans="1:13" ht="31.5" x14ac:dyDescent="0.25">
      <c r="A119" s="227"/>
      <c r="B119" s="224"/>
      <c r="C119" s="224"/>
      <c r="D119" s="224"/>
      <c r="E119" s="225"/>
      <c r="F119" s="220"/>
      <c r="G119" s="221"/>
      <c r="H119" s="16"/>
      <c r="I119" s="16"/>
      <c r="J119" s="220"/>
      <c r="K119" s="221"/>
      <c r="L119" s="3" t="s">
        <v>256</v>
      </c>
      <c r="M119" s="31" t="s">
        <v>254</v>
      </c>
    </row>
    <row r="120" spans="1:13" ht="47.25" x14ac:dyDescent="0.25">
      <c r="A120" s="227"/>
      <c r="B120" s="224"/>
      <c r="C120" s="224"/>
      <c r="D120" s="224"/>
      <c r="E120" s="225"/>
      <c r="F120" s="220"/>
      <c r="G120" s="221"/>
      <c r="H120" s="16"/>
      <c r="I120" s="16"/>
      <c r="J120" s="220"/>
      <c r="K120" s="221"/>
      <c r="L120" s="3" t="s">
        <v>257</v>
      </c>
      <c r="M120" s="31" t="s">
        <v>254</v>
      </c>
    </row>
    <row r="121" spans="1:13" ht="31.5" x14ac:dyDescent="0.25">
      <c r="A121" s="227"/>
      <c r="B121" s="224"/>
      <c r="C121" s="224"/>
      <c r="D121" s="224"/>
      <c r="E121" s="225"/>
      <c r="F121" s="220"/>
      <c r="G121" s="221"/>
      <c r="H121" s="16"/>
      <c r="I121" s="16"/>
      <c r="J121" s="220"/>
      <c r="K121" s="221"/>
      <c r="L121" s="3" t="s">
        <v>258</v>
      </c>
      <c r="M121" s="31" t="s">
        <v>254</v>
      </c>
    </row>
    <row r="122" spans="1:13" ht="78.75" x14ac:dyDescent="0.25">
      <c r="A122" s="227"/>
      <c r="B122" s="224"/>
      <c r="C122" s="224"/>
      <c r="D122" s="224"/>
      <c r="E122" s="225"/>
      <c r="F122" s="220"/>
      <c r="G122" s="221" t="s">
        <v>259</v>
      </c>
      <c r="H122" s="16"/>
      <c r="I122" s="16"/>
      <c r="J122" s="220">
        <v>8.1999999999999993</v>
      </c>
      <c r="K122" s="221" t="s">
        <v>260</v>
      </c>
      <c r="L122" s="3" t="s">
        <v>261</v>
      </c>
      <c r="M122" s="17" t="s">
        <v>141</v>
      </c>
    </row>
    <row r="123" spans="1:13" ht="78.75" x14ac:dyDescent="0.25">
      <c r="A123" s="227"/>
      <c r="B123" s="224"/>
      <c r="C123" s="224"/>
      <c r="D123" s="224"/>
      <c r="E123" s="225"/>
      <c r="F123" s="220"/>
      <c r="G123" s="221"/>
      <c r="H123" s="16"/>
      <c r="I123" s="16"/>
      <c r="J123" s="220"/>
      <c r="K123" s="221"/>
      <c r="L123" s="3" t="s">
        <v>262</v>
      </c>
      <c r="M123" s="17" t="s">
        <v>141</v>
      </c>
    </row>
    <row r="124" spans="1:13" ht="31.5" x14ac:dyDescent="0.25">
      <c r="A124" s="227"/>
      <c r="B124" s="224"/>
      <c r="C124" s="224"/>
      <c r="D124" s="224"/>
      <c r="E124" s="225"/>
      <c r="F124" s="3"/>
      <c r="G124" s="221" t="s">
        <v>263</v>
      </c>
      <c r="H124" s="16"/>
      <c r="I124" s="16"/>
      <c r="J124" s="222">
        <v>8.3000000000000007</v>
      </c>
      <c r="K124" s="221" t="s">
        <v>264</v>
      </c>
      <c r="L124" s="3" t="s">
        <v>265</v>
      </c>
      <c r="M124" s="17" t="s">
        <v>266</v>
      </c>
    </row>
    <row r="125" spans="1:13" ht="31.5" x14ac:dyDescent="0.25">
      <c r="A125" s="227"/>
      <c r="B125" s="224"/>
      <c r="C125" s="224"/>
      <c r="D125" s="224"/>
      <c r="E125" s="225"/>
      <c r="F125" s="3"/>
      <c r="G125" s="221"/>
      <c r="H125" s="16"/>
      <c r="I125" s="16"/>
      <c r="J125" s="222"/>
      <c r="K125" s="221"/>
      <c r="L125" s="3" t="s">
        <v>267</v>
      </c>
      <c r="M125" s="17" t="s">
        <v>141</v>
      </c>
    </row>
    <row r="126" spans="1:13" ht="94.5" x14ac:dyDescent="0.25">
      <c r="A126" s="227"/>
      <c r="B126" s="224"/>
      <c r="C126" s="224"/>
      <c r="D126" s="224"/>
      <c r="E126" s="225"/>
      <c r="F126" s="3"/>
      <c r="G126" s="221"/>
      <c r="H126" s="16"/>
      <c r="I126" s="16"/>
      <c r="J126" s="222"/>
      <c r="K126" s="221"/>
      <c r="L126" s="3" t="s">
        <v>268</v>
      </c>
      <c r="M126" s="17" t="s">
        <v>141</v>
      </c>
    </row>
    <row r="127" spans="1:13" ht="63" x14ac:dyDescent="0.25">
      <c r="A127" s="227"/>
      <c r="B127" s="224"/>
      <c r="C127" s="224"/>
      <c r="D127" s="224"/>
      <c r="E127" s="225"/>
      <c r="F127" s="3"/>
      <c r="G127" s="221"/>
      <c r="H127" s="16"/>
      <c r="I127" s="16"/>
      <c r="J127" s="222"/>
      <c r="K127" s="221"/>
      <c r="L127" s="3" t="s">
        <v>269</v>
      </c>
      <c r="M127" s="17" t="s">
        <v>141</v>
      </c>
    </row>
    <row r="128" spans="1:13" ht="94.5" x14ac:dyDescent="0.25">
      <c r="A128" s="227"/>
      <c r="B128" s="224"/>
      <c r="C128" s="224"/>
      <c r="D128" s="224"/>
      <c r="E128" s="225"/>
      <c r="F128" s="3"/>
      <c r="G128" s="221"/>
      <c r="H128" s="16"/>
      <c r="I128" s="16"/>
      <c r="J128" s="222"/>
      <c r="K128" s="221"/>
      <c r="L128" s="3" t="s">
        <v>270</v>
      </c>
      <c r="M128" s="17" t="s">
        <v>141</v>
      </c>
    </row>
    <row r="129" spans="1:13" ht="47.25" x14ac:dyDescent="0.25">
      <c r="A129" s="227"/>
      <c r="B129" s="224"/>
      <c r="C129" s="224"/>
      <c r="D129" s="224"/>
      <c r="E129" s="225"/>
      <c r="F129" s="3"/>
      <c r="G129" s="220" t="s">
        <v>271</v>
      </c>
      <c r="H129" s="15"/>
      <c r="I129" s="15"/>
      <c r="J129" s="220">
        <v>8.4</v>
      </c>
      <c r="K129" s="220" t="s">
        <v>272</v>
      </c>
      <c r="L129" s="3" t="s">
        <v>273</v>
      </c>
      <c r="M129" s="17" t="s">
        <v>266</v>
      </c>
    </row>
    <row r="130" spans="1:13" ht="63" x14ac:dyDescent="0.25">
      <c r="A130" s="227"/>
      <c r="B130" s="224"/>
      <c r="C130" s="224"/>
      <c r="D130" s="224"/>
      <c r="E130" s="225"/>
      <c r="F130" s="3"/>
      <c r="G130" s="220"/>
      <c r="H130" s="15"/>
      <c r="I130" s="15"/>
      <c r="J130" s="220"/>
      <c r="K130" s="220"/>
      <c r="L130" s="3" t="s">
        <v>274</v>
      </c>
      <c r="M130" s="17" t="s">
        <v>266</v>
      </c>
    </row>
    <row r="131" spans="1:13" ht="31.5" x14ac:dyDescent="0.25">
      <c r="A131" s="227"/>
      <c r="B131" s="224"/>
      <c r="C131" s="224"/>
      <c r="D131" s="224"/>
      <c r="E131" s="225"/>
      <c r="F131" s="3"/>
      <c r="G131" s="220" t="s">
        <v>275</v>
      </c>
      <c r="H131" s="16"/>
      <c r="I131" s="16"/>
      <c r="J131" s="220">
        <v>8.5</v>
      </c>
      <c r="K131" s="220" t="s">
        <v>276</v>
      </c>
      <c r="L131" s="3" t="s">
        <v>277</v>
      </c>
      <c r="M131" s="17" t="s">
        <v>266</v>
      </c>
    </row>
    <row r="132" spans="1:13" ht="47.25" x14ac:dyDescent="0.25">
      <c r="A132" s="227"/>
      <c r="B132" s="224"/>
      <c r="C132" s="224"/>
      <c r="D132" s="224"/>
      <c r="E132" s="225"/>
      <c r="F132" s="3"/>
      <c r="G132" s="220"/>
      <c r="H132" s="16"/>
      <c r="I132" s="16"/>
      <c r="J132" s="220"/>
      <c r="K132" s="220"/>
      <c r="L132" s="3" t="s">
        <v>278</v>
      </c>
      <c r="M132" s="17" t="s">
        <v>266</v>
      </c>
    </row>
    <row r="133" spans="1:13" ht="31.5" x14ac:dyDescent="0.25">
      <c r="A133" s="227"/>
      <c r="B133" s="224"/>
      <c r="C133" s="224"/>
      <c r="D133" s="224"/>
      <c r="E133" s="225"/>
      <c r="F133" s="3"/>
      <c r="G133" s="220"/>
      <c r="H133" s="16"/>
      <c r="I133" s="16"/>
      <c r="J133" s="220"/>
      <c r="K133" s="220"/>
      <c r="L133" s="3" t="s">
        <v>279</v>
      </c>
      <c r="M133" s="17" t="s">
        <v>266</v>
      </c>
    </row>
    <row r="134" spans="1:13" x14ac:dyDescent="0.25">
      <c r="A134" s="227"/>
      <c r="B134" s="224"/>
      <c r="C134" s="224"/>
      <c r="D134" s="224"/>
      <c r="E134" s="225"/>
      <c r="F134" s="3"/>
      <c r="G134" s="220"/>
      <c r="H134" s="16"/>
      <c r="I134" s="16"/>
      <c r="J134" s="220"/>
      <c r="K134" s="220"/>
      <c r="L134" s="3" t="s">
        <v>280</v>
      </c>
      <c r="M134" s="17"/>
    </row>
    <row r="135" spans="1:13" x14ac:dyDescent="0.25">
      <c r="A135" s="227"/>
      <c r="B135" s="224"/>
      <c r="C135" s="224"/>
      <c r="D135" s="224"/>
      <c r="E135" s="225"/>
      <c r="F135" s="3"/>
      <c r="G135" s="15"/>
      <c r="H135" s="16"/>
      <c r="I135" s="16"/>
      <c r="J135" s="15"/>
      <c r="K135" s="15"/>
      <c r="L135" s="3" t="s">
        <v>297</v>
      </c>
      <c r="M135" s="17"/>
    </row>
    <row r="136" spans="1:13" ht="31.5" x14ac:dyDescent="0.25">
      <c r="A136" s="227"/>
      <c r="B136" s="224"/>
      <c r="C136" s="224"/>
      <c r="D136" s="224"/>
      <c r="E136" s="225"/>
      <c r="F136" s="3"/>
      <c r="G136" s="221" t="s">
        <v>281</v>
      </c>
      <c r="H136" s="16"/>
      <c r="I136" s="16"/>
      <c r="J136" s="220">
        <v>8.6</v>
      </c>
      <c r="K136" s="221" t="s">
        <v>282</v>
      </c>
      <c r="L136" s="32" t="s">
        <v>283</v>
      </c>
      <c r="M136" s="17" t="s">
        <v>284</v>
      </c>
    </row>
    <row r="137" spans="1:13" ht="47.25" x14ac:dyDescent="0.25">
      <c r="A137" s="227"/>
      <c r="B137" s="224"/>
      <c r="C137" s="224"/>
      <c r="D137" s="224"/>
      <c r="E137" s="225"/>
      <c r="F137" s="3"/>
      <c r="G137" s="221"/>
      <c r="H137" s="16"/>
      <c r="I137" s="16"/>
      <c r="J137" s="220"/>
      <c r="K137" s="221"/>
      <c r="L137" s="33" t="s">
        <v>285</v>
      </c>
      <c r="M137" s="17" t="s">
        <v>266</v>
      </c>
    </row>
    <row r="138" spans="1:13" ht="31.5" x14ac:dyDescent="0.25">
      <c r="A138" s="227"/>
      <c r="B138" s="224"/>
      <c r="C138" s="224"/>
      <c r="D138" s="224"/>
      <c r="E138" s="225"/>
      <c r="F138" s="3"/>
      <c r="G138" s="221"/>
      <c r="H138" s="16"/>
      <c r="I138" s="16"/>
      <c r="J138" s="220"/>
      <c r="K138" s="221"/>
      <c r="L138" s="3" t="s">
        <v>286</v>
      </c>
      <c r="M138" s="17" t="s">
        <v>266</v>
      </c>
    </row>
    <row r="139" spans="1:13" ht="63" x14ac:dyDescent="0.25">
      <c r="A139" s="227"/>
      <c r="B139" s="224"/>
      <c r="C139" s="224"/>
      <c r="D139" s="224"/>
      <c r="E139" s="225"/>
      <c r="F139" s="3"/>
      <c r="G139" s="221"/>
      <c r="H139" s="16"/>
      <c r="I139" s="16"/>
      <c r="J139" s="220"/>
      <c r="K139" s="221"/>
      <c r="L139" s="3" t="s">
        <v>287</v>
      </c>
      <c r="M139" s="17" t="s">
        <v>266</v>
      </c>
    </row>
    <row r="140" spans="1:13" x14ac:dyDescent="0.25">
      <c r="A140" s="227"/>
      <c r="B140" s="224"/>
      <c r="C140" s="224"/>
      <c r="D140" s="224"/>
      <c r="E140" s="225"/>
      <c r="F140" s="3"/>
      <c r="G140" s="16"/>
      <c r="H140" s="16"/>
      <c r="I140" s="16"/>
      <c r="J140" s="15"/>
      <c r="K140" s="16"/>
      <c r="L140" s="3" t="s">
        <v>298</v>
      </c>
      <c r="M140" s="17"/>
    </row>
    <row r="141" spans="1:13" ht="31.5" x14ac:dyDescent="0.25">
      <c r="A141" s="227"/>
      <c r="B141" s="224"/>
      <c r="C141" s="224"/>
      <c r="D141" s="224"/>
      <c r="E141" s="225"/>
      <c r="F141" s="3"/>
      <c r="G141" s="3" t="s">
        <v>288</v>
      </c>
      <c r="H141" s="3"/>
      <c r="I141" s="3"/>
      <c r="J141" s="15">
        <v>8.6999999999999993</v>
      </c>
      <c r="K141" s="3" t="s">
        <v>289</v>
      </c>
      <c r="L141" s="3" t="s">
        <v>299</v>
      </c>
      <c r="M141" s="17" t="s">
        <v>266</v>
      </c>
    </row>
    <row r="142" spans="1:13" x14ac:dyDescent="0.25">
      <c r="M142" s="17"/>
    </row>
    <row r="143" spans="1:13" x14ac:dyDescent="0.25">
      <c r="M143" s="17"/>
    </row>
    <row r="144" spans="1:13" x14ac:dyDescent="0.25">
      <c r="M144" s="17"/>
    </row>
  </sheetData>
  <mergeCells count="168">
    <mergeCell ref="B116:B141"/>
    <mergeCell ref="C116:C141"/>
    <mergeCell ref="D116:D141"/>
    <mergeCell ref="E116:E141"/>
    <mergeCell ref="F116:F121"/>
    <mergeCell ref="G117:G121"/>
    <mergeCell ref="J117:J121"/>
    <mergeCell ref="K63:K66"/>
    <mergeCell ref="J63:J66"/>
    <mergeCell ref="K75:K78"/>
    <mergeCell ref="J75:J78"/>
    <mergeCell ref="G136:G139"/>
    <mergeCell ref="J136:J139"/>
    <mergeCell ref="K136:K139"/>
    <mergeCell ref="G129:G130"/>
    <mergeCell ref="J129:J130"/>
    <mergeCell ref="K129:K130"/>
    <mergeCell ref="G131:G134"/>
    <mergeCell ref="J131:J134"/>
    <mergeCell ref="K131:K134"/>
    <mergeCell ref="K117:K121"/>
    <mergeCell ref="K111:K112"/>
    <mergeCell ref="G113:G115"/>
    <mergeCell ref="J113:J115"/>
    <mergeCell ref="E79:E100"/>
    <mergeCell ref="G82:G84"/>
    <mergeCell ref="H82:H84"/>
    <mergeCell ref="I82:I84"/>
    <mergeCell ref="F122:F123"/>
    <mergeCell ref="G122:G123"/>
    <mergeCell ref="J122:J123"/>
    <mergeCell ref="K122:K123"/>
    <mergeCell ref="G124:G128"/>
    <mergeCell ref="J124:J128"/>
    <mergeCell ref="K124:K128"/>
    <mergeCell ref="K113:K115"/>
    <mergeCell ref="K101:K103"/>
    <mergeCell ref="J104:J106"/>
    <mergeCell ref="K104:K106"/>
    <mergeCell ref="G107:G110"/>
    <mergeCell ref="J107:J110"/>
    <mergeCell ref="K107:K110"/>
    <mergeCell ref="K72:K74"/>
    <mergeCell ref="N72:N80"/>
    <mergeCell ref="G75:G77"/>
    <mergeCell ref="H75:H77"/>
    <mergeCell ref="I75:I77"/>
    <mergeCell ref="K91:K96"/>
    <mergeCell ref="G97:G100"/>
    <mergeCell ref="H97:H100"/>
    <mergeCell ref="I97:I100"/>
    <mergeCell ref="J97:J100"/>
    <mergeCell ref="K97:K100"/>
    <mergeCell ref="I85:I88"/>
    <mergeCell ref="J85:J88"/>
    <mergeCell ref="K85:K88"/>
    <mergeCell ref="G89:G90"/>
    <mergeCell ref="H89:H90"/>
    <mergeCell ref="I89:I90"/>
    <mergeCell ref="G85:G88"/>
    <mergeCell ref="H85:H88"/>
    <mergeCell ref="G91:G96"/>
    <mergeCell ref="H91:H96"/>
    <mergeCell ref="I91:I96"/>
    <mergeCell ref="J91:J96"/>
    <mergeCell ref="K67:K68"/>
    <mergeCell ref="N67:N69"/>
    <mergeCell ref="G69:G70"/>
    <mergeCell ref="H69:H70"/>
    <mergeCell ref="I69:I70"/>
    <mergeCell ref="J69:J70"/>
    <mergeCell ref="K69:K70"/>
    <mergeCell ref="I56:I58"/>
    <mergeCell ref="J56:J58"/>
    <mergeCell ref="K56:K58"/>
    <mergeCell ref="G61:G68"/>
    <mergeCell ref="H61:H68"/>
    <mergeCell ref="I61:I68"/>
    <mergeCell ref="J61:J62"/>
    <mergeCell ref="K61:K62"/>
    <mergeCell ref="A56:A141"/>
    <mergeCell ref="B56:B77"/>
    <mergeCell ref="C56:C77"/>
    <mergeCell ref="D56:D77"/>
    <mergeCell ref="E56:E77"/>
    <mergeCell ref="G56:G58"/>
    <mergeCell ref="H56:H58"/>
    <mergeCell ref="A2:A55"/>
    <mergeCell ref="J67:J68"/>
    <mergeCell ref="G72:G74"/>
    <mergeCell ref="H72:H74"/>
    <mergeCell ref="I72:I74"/>
    <mergeCell ref="J72:J74"/>
    <mergeCell ref="B101:B115"/>
    <mergeCell ref="C101:C115"/>
    <mergeCell ref="D101:D115"/>
    <mergeCell ref="E101:E115"/>
    <mergeCell ref="G101:G106"/>
    <mergeCell ref="J101:J103"/>
    <mergeCell ref="G111:G112"/>
    <mergeCell ref="J111:J112"/>
    <mergeCell ref="B79:B100"/>
    <mergeCell ref="C79:C100"/>
    <mergeCell ref="D79:D100"/>
    <mergeCell ref="B48:B54"/>
    <mergeCell ref="C48:C51"/>
    <mergeCell ref="D48:D51"/>
    <mergeCell ref="E48:E54"/>
    <mergeCell ref="G49:G55"/>
    <mergeCell ref="H49:H55"/>
    <mergeCell ref="I49:I55"/>
    <mergeCell ref="J49:J51"/>
    <mergeCell ref="K49:K51"/>
    <mergeCell ref="J52:J55"/>
    <mergeCell ref="K52:K55"/>
    <mergeCell ref="G39:G40"/>
    <mergeCell ref="H39:H40"/>
    <mergeCell ref="I39:I40"/>
    <mergeCell ref="J39:J40"/>
    <mergeCell ref="K39:K40"/>
    <mergeCell ref="G41:G47"/>
    <mergeCell ref="H41:H47"/>
    <mergeCell ref="I41:I47"/>
    <mergeCell ref="J41:J44"/>
    <mergeCell ref="K41:K44"/>
    <mergeCell ref="J46:J47"/>
    <mergeCell ref="K46:K47"/>
    <mergeCell ref="G18:G22"/>
    <mergeCell ref="H18:H22"/>
    <mergeCell ref="I18:I22"/>
    <mergeCell ref="J18:J22"/>
    <mergeCell ref="K18:K22"/>
    <mergeCell ref="B23:B47"/>
    <mergeCell ref="C23:C47"/>
    <mergeCell ref="D23:D47"/>
    <mergeCell ref="E23:E47"/>
    <mergeCell ref="G24:G35"/>
    <mergeCell ref="B2:B22"/>
    <mergeCell ref="C2:C22"/>
    <mergeCell ref="D2:D22"/>
    <mergeCell ref="E2:E22"/>
    <mergeCell ref="F2:F22"/>
    <mergeCell ref="H24:H35"/>
    <mergeCell ref="I24:I35"/>
    <mergeCell ref="J24:J35"/>
    <mergeCell ref="K24:K35"/>
    <mergeCell ref="G36:G38"/>
    <mergeCell ref="H36:H38"/>
    <mergeCell ref="I36:I38"/>
    <mergeCell ref="J36:J38"/>
    <mergeCell ref="K36:K38"/>
    <mergeCell ref="G10:G16"/>
    <mergeCell ref="H10:H16"/>
    <mergeCell ref="I10:I16"/>
    <mergeCell ref="J10:J11"/>
    <mergeCell ref="K10:K11"/>
    <mergeCell ref="J12:J16"/>
    <mergeCell ref="K12:K16"/>
    <mergeCell ref="I2:I6"/>
    <mergeCell ref="J2:J5"/>
    <mergeCell ref="K2:K5"/>
    <mergeCell ref="G7:G9"/>
    <mergeCell ref="H7:H9"/>
    <mergeCell ref="I7:I9"/>
    <mergeCell ref="J7:J9"/>
    <mergeCell ref="K7:K9"/>
    <mergeCell ref="G2:G5"/>
    <mergeCell ref="H2:H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5"/>
  <sheetViews>
    <sheetView topLeftCell="G69" workbookViewId="0">
      <selection activeCell="J73" sqref="J73"/>
    </sheetView>
  </sheetViews>
  <sheetFormatPr baseColWidth="10" defaultColWidth="17.28515625" defaultRowHeight="15.75" customHeight="1" x14ac:dyDescent="0.25"/>
  <cols>
    <col min="1" max="1" width="13.85546875" style="117" customWidth="1"/>
    <col min="2" max="2" width="17.140625" style="117" customWidth="1"/>
    <col min="3" max="3" width="20.140625" style="120" customWidth="1"/>
    <col min="4" max="5" width="44.85546875" style="120" customWidth="1"/>
    <col min="6" max="7" width="19.5703125" style="117" customWidth="1"/>
    <col min="8" max="9" width="38.140625" style="117" customWidth="1"/>
    <col min="10" max="10" width="10" style="117" customWidth="1"/>
    <col min="11" max="11" width="18.42578125" style="117" customWidth="1"/>
    <col min="12" max="12" width="14.85546875" style="117" customWidth="1"/>
    <col min="13" max="13" width="10" style="117" customWidth="1"/>
    <col min="14" max="14" width="11.42578125" style="117" customWidth="1"/>
    <col min="15" max="15" width="10" style="117" customWidth="1"/>
    <col min="16" max="16" width="11.42578125" style="117" customWidth="1"/>
    <col min="17" max="19" width="10" style="117" customWidth="1"/>
    <col min="20" max="20" width="12.7109375" style="117" customWidth="1"/>
    <col min="21" max="25" width="10" style="117" customWidth="1"/>
    <col min="26" max="26" width="11.7109375" style="117" customWidth="1"/>
    <col min="27" max="32" width="10" style="117" customWidth="1"/>
    <col min="33" max="33" width="40" style="117" customWidth="1"/>
    <col min="34" max="16384" width="17.28515625" style="117"/>
  </cols>
  <sheetData>
    <row r="1" spans="1:33" s="114" customFormat="1" ht="15.75" customHeight="1" x14ac:dyDescent="0.25">
      <c r="A1" s="237" t="s">
        <v>343</v>
      </c>
      <c r="B1" s="237" t="s">
        <v>344</v>
      </c>
      <c r="C1" s="239" t="s">
        <v>345</v>
      </c>
      <c r="D1" s="237" t="s">
        <v>346</v>
      </c>
      <c r="E1" s="237" t="s">
        <v>348</v>
      </c>
      <c r="F1" s="239" t="s">
        <v>349</v>
      </c>
      <c r="G1" s="237" t="s">
        <v>601</v>
      </c>
      <c r="H1" s="239" t="s">
        <v>350</v>
      </c>
      <c r="I1" s="239" t="s">
        <v>600</v>
      </c>
      <c r="J1" s="237" t="s">
        <v>347</v>
      </c>
      <c r="K1" s="238"/>
      <c r="L1" s="239" t="s">
        <v>351</v>
      </c>
      <c r="M1" s="237" t="s">
        <v>352</v>
      </c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7" t="s">
        <v>353</v>
      </c>
      <c r="AD1" s="238"/>
      <c r="AE1" s="238"/>
      <c r="AF1" s="238"/>
      <c r="AG1" s="237" t="s">
        <v>354</v>
      </c>
    </row>
    <row r="2" spans="1:33" s="114" customFormat="1" ht="15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7" t="s">
        <v>355</v>
      </c>
      <c r="K2" s="237" t="s">
        <v>356</v>
      </c>
      <c r="L2" s="238"/>
      <c r="M2" s="237" t="s">
        <v>357</v>
      </c>
      <c r="N2" s="238"/>
      <c r="O2" s="238"/>
      <c r="P2" s="238"/>
      <c r="Q2" s="237" t="s">
        <v>358</v>
      </c>
      <c r="R2" s="238"/>
      <c r="S2" s="238"/>
      <c r="T2" s="238"/>
      <c r="U2" s="237" t="s">
        <v>359</v>
      </c>
      <c r="V2" s="238"/>
      <c r="W2" s="238"/>
      <c r="X2" s="238"/>
      <c r="Y2" s="237" t="s">
        <v>360</v>
      </c>
      <c r="Z2" s="238"/>
      <c r="AA2" s="238"/>
      <c r="AB2" s="238"/>
      <c r="AC2" s="237" t="s">
        <v>316</v>
      </c>
      <c r="AD2" s="238"/>
      <c r="AE2" s="238"/>
      <c r="AF2" s="238"/>
      <c r="AG2" s="238"/>
    </row>
    <row r="3" spans="1:33" s="114" customFormat="1" ht="15" customHeight="1" x14ac:dyDescent="0.2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86" t="s">
        <v>361</v>
      </c>
      <c r="N3" s="87" t="s">
        <v>362</v>
      </c>
      <c r="O3" s="86" t="s">
        <v>363</v>
      </c>
      <c r="P3" s="87" t="s">
        <v>364</v>
      </c>
      <c r="Q3" s="86" t="s">
        <v>361</v>
      </c>
      <c r="R3" s="86" t="s">
        <v>362</v>
      </c>
      <c r="S3" s="86" t="s">
        <v>363</v>
      </c>
      <c r="T3" s="86" t="s">
        <v>364</v>
      </c>
      <c r="U3" s="86" t="s">
        <v>361</v>
      </c>
      <c r="V3" s="86" t="s">
        <v>362</v>
      </c>
      <c r="W3" s="86" t="s">
        <v>363</v>
      </c>
      <c r="X3" s="86" t="s">
        <v>364</v>
      </c>
      <c r="Y3" s="86" t="s">
        <v>361</v>
      </c>
      <c r="Z3" s="86" t="s">
        <v>362</v>
      </c>
      <c r="AA3" s="86" t="s">
        <v>363</v>
      </c>
      <c r="AB3" s="86" t="s">
        <v>364</v>
      </c>
      <c r="AC3" s="86" t="s">
        <v>361</v>
      </c>
      <c r="AD3" s="86" t="s">
        <v>362</v>
      </c>
      <c r="AE3" s="86" t="s">
        <v>363</v>
      </c>
      <c r="AF3" s="86" t="s">
        <v>364</v>
      </c>
      <c r="AG3" s="238"/>
    </row>
    <row r="4" spans="1:33" ht="45" customHeight="1" x14ac:dyDescent="0.25">
      <c r="A4" s="240"/>
      <c r="B4" s="243" t="s">
        <v>365</v>
      </c>
      <c r="C4" s="243" t="s">
        <v>366</v>
      </c>
      <c r="D4" s="88" t="s">
        <v>367</v>
      </c>
      <c r="E4" s="100"/>
      <c r="F4" s="115" t="s">
        <v>370</v>
      </c>
      <c r="G4" s="89" t="s">
        <v>369</v>
      </c>
      <c r="H4" s="115" t="s">
        <v>371</v>
      </c>
      <c r="I4" s="115"/>
      <c r="J4" s="84">
        <v>12</v>
      </c>
      <c r="K4" s="90" t="s">
        <v>368</v>
      </c>
      <c r="L4" s="116"/>
      <c r="M4" s="91">
        <v>3</v>
      </c>
      <c r="N4" s="87">
        <f>(M4*100)/12</f>
        <v>25</v>
      </c>
      <c r="O4" s="91">
        <v>3</v>
      </c>
      <c r="P4" s="92">
        <f t="shared" ref="P4:P13" si="0">(O4*100)/M4</f>
        <v>100</v>
      </c>
      <c r="Q4" s="86">
        <v>3</v>
      </c>
      <c r="R4" s="87">
        <f>(Q4*100)/12</f>
        <v>25</v>
      </c>
      <c r="S4" s="91">
        <v>3</v>
      </c>
      <c r="T4" s="92">
        <f>(U4*100)/Q4</f>
        <v>100</v>
      </c>
      <c r="U4" s="91">
        <v>3</v>
      </c>
      <c r="V4" s="87">
        <f>(U4*100)/12</f>
        <v>25</v>
      </c>
      <c r="W4" s="91">
        <v>3</v>
      </c>
      <c r="X4" s="92">
        <f>(W4*100)/U4</f>
        <v>100</v>
      </c>
      <c r="Y4" s="91">
        <v>3</v>
      </c>
      <c r="Z4" s="87">
        <f>(Y4*100)/12</f>
        <v>25</v>
      </c>
      <c r="AA4" s="91"/>
      <c r="AB4" s="91"/>
      <c r="AC4" s="91"/>
      <c r="AD4" s="92"/>
      <c r="AE4" s="91"/>
      <c r="AF4" s="92"/>
      <c r="AG4" s="84"/>
    </row>
    <row r="5" spans="1:33" ht="54.75" customHeight="1" x14ac:dyDescent="0.25">
      <c r="A5" s="241"/>
      <c r="B5" s="244"/>
      <c r="C5" s="244"/>
      <c r="D5" s="93" t="s">
        <v>372</v>
      </c>
      <c r="E5" s="100"/>
      <c r="F5" s="115" t="s">
        <v>374</v>
      </c>
      <c r="G5" s="89" t="s">
        <v>373</v>
      </c>
      <c r="H5" s="115" t="s">
        <v>371</v>
      </c>
      <c r="I5" s="115"/>
      <c r="J5" s="84">
        <v>12</v>
      </c>
      <c r="K5" s="90" t="s">
        <v>368</v>
      </c>
      <c r="L5" s="116"/>
      <c r="M5" s="91">
        <v>3</v>
      </c>
      <c r="N5" s="87">
        <f>(M5*100)/12</f>
        <v>25</v>
      </c>
      <c r="O5" s="91">
        <v>3</v>
      </c>
      <c r="P5" s="92">
        <f t="shared" si="0"/>
        <v>100</v>
      </c>
      <c r="Q5" s="86">
        <v>3</v>
      </c>
      <c r="R5" s="87">
        <f>(Q5*100)/12</f>
        <v>25</v>
      </c>
      <c r="S5" s="91">
        <v>3</v>
      </c>
      <c r="T5" s="92">
        <f t="shared" ref="T5:T13" si="1">(S5*100)/Q5</f>
        <v>100</v>
      </c>
      <c r="U5" s="91">
        <v>3</v>
      </c>
      <c r="V5" s="87">
        <f>(U4*100)/12</f>
        <v>25</v>
      </c>
      <c r="W5" s="91">
        <v>3</v>
      </c>
      <c r="X5" s="92">
        <f t="shared" ref="X5:X12" si="2">(W5*100)/U5</f>
        <v>100</v>
      </c>
      <c r="Y5" s="91">
        <v>3</v>
      </c>
      <c r="Z5" s="87">
        <f>(Y5*100)/12</f>
        <v>25</v>
      </c>
      <c r="AA5" s="91"/>
      <c r="AB5" s="91"/>
      <c r="AC5" s="91"/>
      <c r="AD5" s="92"/>
      <c r="AE5" s="91"/>
      <c r="AF5" s="92"/>
      <c r="AG5" s="118"/>
    </row>
    <row r="6" spans="1:33" ht="47.25" customHeight="1" x14ac:dyDescent="0.25">
      <c r="A6" s="241"/>
      <c r="B6" s="244"/>
      <c r="C6" s="244"/>
      <c r="D6" s="93" t="s">
        <v>375</v>
      </c>
      <c r="E6" s="100"/>
      <c r="F6" s="115" t="s">
        <v>378</v>
      </c>
      <c r="G6" s="89" t="s">
        <v>377</v>
      </c>
      <c r="H6" s="115" t="s">
        <v>371</v>
      </c>
      <c r="I6" s="115"/>
      <c r="J6" s="84">
        <v>150</v>
      </c>
      <c r="K6" s="90" t="s">
        <v>376</v>
      </c>
      <c r="L6" s="116"/>
      <c r="M6" s="91">
        <v>38</v>
      </c>
      <c r="N6" s="87">
        <f>(M6*100)/150</f>
        <v>25.333333333333332</v>
      </c>
      <c r="O6" s="91">
        <v>40</v>
      </c>
      <c r="P6" s="92">
        <f t="shared" si="0"/>
        <v>105.26315789473684</v>
      </c>
      <c r="Q6" s="91">
        <v>38</v>
      </c>
      <c r="R6" s="87">
        <f>(Q6*100)/150</f>
        <v>25.333333333333332</v>
      </c>
      <c r="S6" s="91">
        <v>50</v>
      </c>
      <c r="T6" s="92">
        <f t="shared" si="1"/>
        <v>131.57894736842104</v>
      </c>
      <c r="U6" s="91">
        <v>37</v>
      </c>
      <c r="V6" s="87">
        <f>(U6*100)/150</f>
        <v>24.666666666666668</v>
      </c>
      <c r="W6" s="91">
        <v>78</v>
      </c>
      <c r="X6" s="92">
        <f t="shared" si="2"/>
        <v>210.81081081081081</v>
      </c>
      <c r="Y6" s="91">
        <v>37</v>
      </c>
      <c r="Z6" s="87">
        <f>(Y6*100)/150</f>
        <v>24.666666666666668</v>
      </c>
      <c r="AA6" s="91"/>
      <c r="AB6" s="91"/>
      <c r="AC6" s="91"/>
      <c r="AD6" s="92"/>
      <c r="AE6" s="91"/>
      <c r="AF6" s="92"/>
      <c r="AG6" s="118"/>
    </row>
    <row r="7" spans="1:33" ht="47.25" customHeight="1" x14ac:dyDescent="0.25">
      <c r="A7" s="241"/>
      <c r="B7" s="244"/>
      <c r="C7" s="244"/>
      <c r="D7" s="93" t="s">
        <v>379</v>
      </c>
      <c r="E7" s="100"/>
      <c r="F7" s="115" t="s">
        <v>382</v>
      </c>
      <c r="G7" s="89" t="s">
        <v>381</v>
      </c>
      <c r="H7" s="115" t="s">
        <v>371</v>
      </c>
      <c r="I7" s="115"/>
      <c r="J7" s="84">
        <v>3</v>
      </c>
      <c r="K7" s="90" t="s">
        <v>380</v>
      </c>
      <c r="L7" s="116"/>
      <c r="M7" s="91">
        <v>0</v>
      </c>
      <c r="N7" s="87">
        <f>(M7*100)/3</f>
        <v>0</v>
      </c>
      <c r="O7" s="91">
        <v>0</v>
      </c>
      <c r="P7" s="92" t="e">
        <f t="shared" si="0"/>
        <v>#DIV/0!</v>
      </c>
      <c r="Q7" s="91">
        <v>2</v>
      </c>
      <c r="R7" s="87">
        <f>(Q7*100)/3</f>
        <v>66.666666666666671</v>
      </c>
      <c r="S7" s="91">
        <v>2</v>
      </c>
      <c r="T7" s="92">
        <f t="shared" si="1"/>
        <v>100</v>
      </c>
      <c r="U7" s="91">
        <v>0</v>
      </c>
      <c r="V7" s="87">
        <f>(U7*100)/3</f>
        <v>0</v>
      </c>
      <c r="W7" s="91">
        <v>0</v>
      </c>
      <c r="X7" s="92" t="e">
        <f t="shared" si="2"/>
        <v>#DIV/0!</v>
      </c>
      <c r="Y7" s="91">
        <v>1</v>
      </c>
      <c r="Z7" s="87">
        <f>(Y7*100)/3</f>
        <v>33.333333333333336</v>
      </c>
      <c r="AA7" s="91"/>
      <c r="AB7" s="91"/>
      <c r="AC7" s="91"/>
      <c r="AD7" s="92"/>
      <c r="AE7" s="91"/>
      <c r="AF7" s="92"/>
      <c r="AG7" s="118"/>
    </row>
    <row r="8" spans="1:33" ht="118.5" customHeight="1" x14ac:dyDescent="0.25">
      <c r="A8" s="241"/>
      <c r="B8" s="244"/>
      <c r="C8" s="244"/>
      <c r="D8" s="93" t="s">
        <v>383</v>
      </c>
      <c r="E8" s="100"/>
      <c r="F8" s="115" t="s">
        <v>386</v>
      </c>
      <c r="G8" s="89" t="s">
        <v>385</v>
      </c>
      <c r="H8" s="115" t="s">
        <v>371</v>
      </c>
      <c r="I8" s="115"/>
      <c r="J8" s="84">
        <v>6</v>
      </c>
      <c r="K8" s="90" t="s">
        <v>384</v>
      </c>
      <c r="L8" s="116"/>
      <c r="M8" s="91">
        <v>3</v>
      </c>
      <c r="N8" s="87">
        <f>(M8*100)/6</f>
        <v>50</v>
      </c>
      <c r="O8" s="91">
        <v>3</v>
      </c>
      <c r="P8" s="92">
        <f t="shared" si="0"/>
        <v>100</v>
      </c>
      <c r="Q8" s="91">
        <v>1</v>
      </c>
      <c r="R8" s="87">
        <f>(Q8*100)/6</f>
        <v>16.666666666666668</v>
      </c>
      <c r="S8" s="91">
        <v>1</v>
      </c>
      <c r="T8" s="92">
        <f t="shared" si="1"/>
        <v>100</v>
      </c>
      <c r="U8" s="91">
        <v>1</v>
      </c>
      <c r="V8" s="87">
        <f>(U8*100)/6</f>
        <v>16.666666666666668</v>
      </c>
      <c r="W8" s="91">
        <v>1</v>
      </c>
      <c r="X8" s="92">
        <f t="shared" si="2"/>
        <v>100</v>
      </c>
      <c r="Y8" s="91">
        <v>1</v>
      </c>
      <c r="Z8" s="87">
        <f>(Y8*100)/6</f>
        <v>16.666666666666668</v>
      </c>
      <c r="AA8" s="91"/>
      <c r="AB8" s="91"/>
      <c r="AC8" s="91"/>
      <c r="AD8" s="92"/>
      <c r="AE8" s="91"/>
      <c r="AF8" s="92"/>
      <c r="AG8" s="118"/>
    </row>
    <row r="9" spans="1:33" ht="49.5" customHeight="1" x14ac:dyDescent="0.25">
      <c r="A9" s="241"/>
      <c r="B9" s="244"/>
      <c r="C9" s="244"/>
      <c r="D9" s="93" t="s">
        <v>387</v>
      </c>
      <c r="E9" s="100"/>
      <c r="F9" s="115" t="s">
        <v>390</v>
      </c>
      <c r="G9" s="89" t="s">
        <v>389</v>
      </c>
      <c r="H9" s="115" t="s">
        <v>371</v>
      </c>
      <c r="I9" s="115"/>
      <c r="J9" s="84">
        <v>6</v>
      </c>
      <c r="K9" s="90" t="s">
        <v>388</v>
      </c>
      <c r="L9" s="116"/>
      <c r="M9" s="91">
        <v>3</v>
      </c>
      <c r="N9" s="87">
        <f>(M9*100)/6</f>
        <v>50</v>
      </c>
      <c r="O9" s="91">
        <v>3</v>
      </c>
      <c r="P9" s="92">
        <f t="shared" si="0"/>
        <v>100</v>
      </c>
      <c r="Q9" s="91">
        <v>1</v>
      </c>
      <c r="R9" s="87">
        <f>(Q9*100)/6</f>
        <v>16.666666666666668</v>
      </c>
      <c r="S9" s="91">
        <v>1</v>
      </c>
      <c r="T9" s="92">
        <f t="shared" si="1"/>
        <v>100</v>
      </c>
      <c r="U9" s="91">
        <v>1</v>
      </c>
      <c r="V9" s="87">
        <f>(U9*100)/6</f>
        <v>16.666666666666668</v>
      </c>
      <c r="W9" s="91">
        <v>0</v>
      </c>
      <c r="X9" s="92">
        <f t="shared" si="2"/>
        <v>0</v>
      </c>
      <c r="Y9" s="91">
        <v>1</v>
      </c>
      <c r="Z9" s="87">
        <f>(Y9*100)/6</f>
        <v>16.666666666666668</v>
      </c>
      <c r="AA9" s="91"/>
      <c r="AB9" s="91"/>
      <c r="AC9" s="91"/>
      <c r="AD9" s="92"/>
      <c r="AE9" s="91"/>
      <c r="AF9" s="92"/>
      <c r="AG9" s="118"/>
    </row>
    <row r="10" spans="1:33" ht="49.5" customHeight="1" x14ac:dyDescent="0.25">
      <c r="A10" s="241"/>
      <c r="B10" s="244"/>
      <c r="C10" s="245"/>
      <c r="D10" s="93" t="s">
        <v>391</v>
      </c>
      <c r="E10" s="100"/>
      <c r="F10" s="115" t="s">
        <v>393</v>
      </c>
      <c r="G10" s="89" t="s">
        <v>392</v>
      </c>
      <c r="H10" s="115" t="s">
        <v>371</v>
      </c>
      <c r="I10" s="115"/>
      <c r="J10" s="84">
        <v>12</v>
      </c>
      <c r="K10" s="90" t="s">
        <v>380</v>
      </c>
      <c r="L10" s="116"/>
      <c r="M10" s="91">
        <v>3</v>
      </c>
      <c r="N10" s="87">
        <f>(M10*100)/12</f>
        <v>25</v>
      </c>
      <c r="O10" s="91">
        <v>3</v>
      </c>
      <c r="P10" s="92">
        <f t="shared" si="0"/>
        <v>100</v>
      </c>
      <c r="Q10" s="91">
        <v>3</v>
      </c>
      <c r="R10" s="87">
        <f>(Q10*100)/12</f>
        <v>25</v>
      </c>
      <c r="S10" s="91">
        <v>3</v>
      </c>
      <c r="T10" s="92">
        <f t="shared" si="1"/>
        <v>100</v>
      </c>
      <c r="U10" s="91">
        <v>3</v>
      </c>
      <c r="V10" s="87">
        <f>(U10*100)/12</f>
        <v>25</v>
      </c>
      <c r="W10" s="91">
        <v>3</v>
      </c>
      <c r="X10" s="92">
        <f t="shared" si="2"/>
        <v>100</v>
      </c>
      <c r="Y10" s="91">
        <v>3</v>
      </c>
      <c r="Z10" s="87">
        <f>(Y10*100)/12</f>
        <v>25</v>
      </c>
      <c r="AA10" s="91"/>
      <c r="AB10" s="91"/>
      <c r="AC10" s="91"/>
      <c r="AD10" s="92"/>
      <c r="AE10" s="91"/>
      <c r="AF10" s="92"/>
      <c r="AG10" s="118"/>
    </row>
    <row r="11" spans="1:33" ht="45.75" customHeight="1" x14ac:dyDescent="0.25">
      <c r="A11" s="241"/>
      <c r="B11" s="244"/>
      <c r="C11" s="243" t="s">
        <v>394</v>
      </c>
      <c r="D11" s="109" t="s">
        <v>395</v>
      </c>
      <c r="E11" s="100"/>
      <c r="F11" s="115" t="s">
        <v>398</v>
      </c>
      <c r="G11" s="89" t="s">
        <v>397</v>
      </c>
      <c r="H11" s="115" t="s">
        <v>371</v>
      </c>
      <c r="I11" s="115"/>
      <c r="J11" s="84">
        <v>3</v>
      </c>
      <c r="K11" s="90" t="s">
        <v>396</v>
      </c>
      <c r="L11" s="116"/>
      <c r="M11" s="91">
        <v>1</v>
      </c>
      <c r="N11" s="87">
        <f>(M11*100)/3</f>
        <v>33.333333333333336</v>
      </c>
      <c r="O11" s="91">
        <v>1</v>
      </c>
      <c r="P11" s="92">
        <f t="shared" si="0"/>
        <v>100</v>
      </c>
      <c r="Q11" s="91">
        <v>1</v>
      </c>
      <c r="R11" s="87">
        <f>(Q11*100)/3</f>
        <v>33.333333333333336</v>
      </c>
      <c r="S11" s="91">
        <v>0</v>
      </c>
      <c r="T11" s="92">
        <f t="shared" si="1"/>
        <v>0</v>
      </c>
      <c r="U11" s="91">
        <v>0</v>
      </c>
      <c r="V11" s="87">
        <f>(U11*100)/3</f>
        <v>0</v>
      </c>
      <c r="W11" s="91">
        <v>6</v>
      </c>
      <c r="X11" s="92" t="e">
        <f t="shared" si="2"/>
        <v>#DIV/0!</v>
      </c>
      <c r="Y11" s="91">
        <v>1</v>
      </c>
      <c r="Z11" s="87">
        <f>(Y11*100)/3</f>
        <v>33.333333333333336</v>
      </c>
      <c r="AA11" s="91"/>
      <c r="AB11" s="91"/>
      <c r="AC11" s="91"/>
      <c r="AD11" s="92"/>
      <c r="AE11" s="91"/>
      <c r="AF11" s="92"/>
      <c r="AG11" s="118"/>
    </row>
    <row r="12" spans="1:33" ht="41.25" customHeight="1" x14ac:dyDescent="0.25">
      <c r="A12" s="241"/>
      <c r="B12" s="245"/>
      <c r="C12" s="245"/>
      <c r="D12" s="95" t="s">
        <v>399</v>
      </c>
      <c r="E12" s="112"/>
      <c r="F12" s="115" t="s">
        <v>402</v>
      </c>
      <c r="G12" s="89" t="s">
        <v>401</v>
      </c>
      <c r="H12" s="115" t="s">
        <v>371</v>
      </c>
      <c r="I12" s="115"/>
      <c r="J12" s="84">
        <v>2</v>
      </c>
      <c r="K12" s="90" t="s">
        <v>400</v>
      </c>
      <c r="L12" s="116"/>
      <c r="M12" s="91">
        <v>0</v>
      </c>
      <c r="N12" s="87">
        <f>(M12*100)/2</f>
        <v>0</v>
      </c>
      <c r="O12" s="91">
        <v>0</v>
      </c>
      <c r="P12" s="92" t="e">
        <f t="shared" si="0"/>
        <v>#DIV/0!</v>
      </c>
      <c r="Q12" s="91">
        <v>0</v>
      </c>
      <c r="R12" s="87">
        <f>(Q12*100)/2</f>
        <v>0</v>
      </c>
      <c r="S12" s="91">
        <v>0</v>
      </c>
      <c r="T12" s="92">
        <v>0</v>
      </c>
      <c r="U12" s="91">
        <v>1</v>
      </c>
      <c r="V12" s="87">
        <f>(U12*100)/2</f>
        <v>50</v>
      </c>
      <c r="W12" s="91">
        <v>0</v>
      </c>
      <c r="X12" s="92">
        <f t="shared" si="2"/>
        <v>0</v>
      </c>
      <c r="Y12" s="91">
        <v>1</v>
      </c>
      <c r="Z12" s="87">
        <f>(Y12*100)/2</f>
        <v>50</v>
      </c>
      <c r="AA12" s="91"/>
      <c r="AB12" s="91"/>
      <c r="AC12" s="91"/>
      <c r="AD12" s="92"/>
      <c r="AE12" s="91"/>
      <c r="AF12" s="92"/>
      <c r="AG12" s="118"/>
    </row>
    <row r="13" spans="1:33" ht="37.5" customHeight="1" x14ac:dyDescent="0.25">
      <c r="A13" s="241"/>
      <c r="B13" s="243" t="s">
        <v>403</v>
      </c>
      <c r="C13" s="243" t="s">
        <v>404</v>
      </c>
      <c r="D13" s="93" t="s">
        <v>405</v>
      </c>
      <c r="E13" s="100"/>
      <c r="F13" s="248" t="s">
        <v>409</v>
      </c>
      <c r="G13" s="248" t="s">
        <v>408</v>
      </c>
      <c r="H13" s="248" t="s">
        <v>371</v>
      </c>
      <c r="I13" s="96"/>
      <c r="J13" s="84" t="s">
        <v>406</v>
      </c>
      <c r="K13" s="246" t="s">
        <v>407</v>
      </c>
      <c r="L13" s="252"/>
      <c r="M13" s="252">
        <v>270</v>
      </c>
      <c r="N13" s="256">
        <f>(M13*100)/1080</f>
        <v>25</v>
      </c>
      <c r="O13" s="252">
        <v>270</v>
      </c>
      <c r="P13" s="254">
        <f t="shared" si="0"/>
        <v>100</v>
      </c>
      <c r="Q13" s="252">
        <v>270</v>
      </c>
      <c r="R13" s="256">
        <f>(Q13*100)/1080</f>
        <v>25</v>
      </c>
      <c r="S13" s="252">
        <v>270</v>
      </c>
      <c r="T13" s="254">
        <f t="shared" si="1"/>
        <v>100</v>
      </c>
      <c r="U13" s="252">
        <v>270</v>
      </c>
      <c r="V13" s="256">
        <f>(U13*100)/1080</f>
        <v>25</v>
      </c>
      <c r="W13" s="252">
        <v>270</v>
      </c>
      <c r="X13" s="254">
        <f>(W13*100)/U13</f>
        <v>100</v>
      </c>
      <c r="Y13" s="252">
        <v>270</v>
      </c>
      <c r="Z13" s="256">
        <f>(Y13*100)/1080</f>
        <v>25</v>
      </c>
      <c r="AA13" s="252"/>
      <c r="AB13" s="252"/>
      <c r="AC13" s="252"/>
      <c r="AD13" s="254"/>
      <c r="AE13" s="252"/>
      <c r="AF13" s="254"/>
      <c r="AG13" s="243"/>
    </row>
    <row r="14" spans="1:33" ht="37.5" customHeight="1" x14ac:dyDescent="0.25">
      <c r="A14" s="241"/>
      <c r="B14" s="244"/>
      <c r="C14" s="244"/>
      <c r="D14" s="97" t="s">
        <v>410</v>
      </c>
      <c r="E14" s="100"/>
      <c r="F14" s="249"/>
      <c r="G14" s="249"/>
      <c r="H14" s="249"/>
      <c r="I14" s="98"/>
      <c r="J14" s="84">
        <v>90</v>
      </c>
      <c r="K14" s="247"/>
      <c r="L14" s="253"/>
      <c r="M14" s="253"/>
      <c r="N14" s="257"/>
      <c r="O14" s="253"/>
      <c r="P14" s="255"/>
      <c r="Q14" s="253"/>
      <c r="R14" s="257"/>
      <c r="S14" s="253"/>
      <c r="T14" s="255"/>
      <c r="U14" s="253"/>
      <c r="V14" s="257"/>
      <c r="W14" s="253"/>
      <c r="X14" s="255"/>
      <c r="Y14" s="253"/>
      <c r="Z14" s="257"/>
      <c r="AA14" s="253"/>
      <c r="AB14" s="253"/>
      <c r="AC14" s="253"/>
      <c r="AD14" s="255"/>
      <c r="AE14" s="253"/>
      <c r="AF14" s="255"/>
      <c r="AG14" s="245"/>
    </row>
    <row r="15" spans="1:33" ht="42" customHeight="1" x14ac:dyDescent="0.25">
      <c r="A15" s="241"/>
      <c r="B15" s="244"/>
      <c r="C15" s="244"/>
      <c r="D15" s="109" t="s">
        <v>411</v>
      </c>
      <c r="E15" s="100"/>
      <c r="F15" s="248" t="s">
        <v>409</v>
      </c>
      <c r="G15" s="248" t="s">
        <v>408</v>
      </c>
      <c r="H15" s="248" t="s">
        <v>371</v>
      </c>
      <c r="I15" s="96"/>
      <c r="J15" s="84">
        <v>912</v>
      </c>
      <c r="K15" s="246" t="s">
        <v>407</v>
      </c>
      <c r="L15" s="252"/>
      <c r="M15" s="252">
        <v>228</v>
      </c>
      <c r="N15" s="256">
        <f>(M15*100)/912</f>
        <v>25</v>
      </c>
      <c r="O15" s="252">
        <v>228</v>
      </c>
      <c r="P15" s="254">
        <f>(O15*100)/M15</f>
        <v>100</v>
      </c>
      <c r="Q15" s="252">
        <v>228</v>
      </c>
      <c r="R15" s="256">
        <f>(Q15*100)/912</f>
        <v>25</v>
      </c>
      <c r="S15" s="252">
        <v>228</v>
      </c>
      <c r="T15" s="254">
        <f>(S15*100)/Q15</f>
        <v>100</v>
      </c>
      <c r="U15" s="252">
        <v>228</v>
      </c>
      <c r="V15" s="256">
        <f>(U15*100)/912</f>
        <v>25</v>
      </c>
      <c r="W15" s="252">
        <v>228</v>
      </c>
      <c r="X15" s="254">
        <f>(W15*100)/U15</f>
        <v>100</v>
      </c>
      <c r="Y15" s="252">
        <v>228</v>
      </c>
      <c r="Z15" s="256">
        <f>(Y15*100)/912</f>
        <v>25</v>
      </c>
      <c r="AA15" s="252"/>
      <c r="AB15" s="252"/>
      <c r="AC15" s="252"/>
      <c r="AD15" s="254"/>
      <c r="AE15" s="252"/>
      <c r="AF15" s="254"/>
      <c r="AG15" s="243"/>
    </row>
    <row r="16" spans="1:33" ht="42" customHeight="1" x14ac:dyDescent="0.25">
      <c r="A16" s="241"/>
      <c r="B16" s="244"/>
      <c r="C16" s="244"/>
      <c r="D16" s="110" t="s">
        <v>412</v>
      </c>
      <c r="E16" s="100"/>
      <c r="F16" s="249"/>
      <c r="G16" s="249"/>
      <c r="H16" s="249"/>
      <c r="I16" s="98"/>
      <c r="J16" s="84">
        <v>76</v>
      </c>
      <c r="K16" s="247"/>
      <c r="L16" s="253"/>
      <c r="M16" s="253"/>
      <c r="N16" s="257"/>
      <c r="O16" s="253"/>
      <c r="P16" s="255"/>
      <c r="Q16" s="253"/>
      <c r="R16" s="257"/>
      <c r="S16" s="253"/>
      <c r="T16" s="255"/>
      <c r="U16" s="253"/>
      <c r="V16" s="257"/>
      <c r="W16" s="253"/>
      <c r="X16" s="255"/>
      <c r="Y16" s="253"/>
      <c r="Z16" s="257"/>
      <c r="AA16" s="253"/>
      <c r="AB16" s="253"/>
      <c r="AC16" s="253"/>
      <c r="AD16" s="255"/>
      <c r="AE16" s="253"/>
      <c r="AF16" s="255"/>
      <c r="AG16" s="245"/>
    </row>
    <row r="17" spans="1:33" ht="36" customHeight="1" x14ac:dyDescent="0.25">
      <c r="A17" s="241"/>
      <c r="B17" s="244"/>
      <c r="C17" s="244"/>
      <c r="D17" s="88" t="s">
        <v>413</v>
      </c>
      <c r="E17" s="100"/>
      <c r="F17" s="248" t="s">
        <v>409</v>
      </c>
      <c r="G17" s="248" t="s">
        <v>408</v>
      </c>
      <c r="H17" s="248" t="s">
        <v>371</v>
      </c>
      <c r="I17" s="96"/>
      <c r="J17" s="84">
        <v>408</v>
      </c>
      <c r="K17" s="246" t="s">
        <v>407</v>
      </c>
      <c r="L17" s="252"/>
      <c r="M17" s="252">
        <v>102</v>
      </c>
      <c r="N17" s="256">
        <f>(M17*100)/408</f>
        <v>25</v>
      </c>
      <c r="O17" s="252">
        <v>102</v>
      </c>
      <c r="P17" s="254">
        <f>(O17*100)/M17</f>
        <v>100</v>
      </c>
      <c r="Q17" s="252">
        <v>102</v>
      </c>
      <c r="R17" s="256">
        <f>(Q17*100)/408</f>
        <v>25</v>
      </c>
      <c r="S17" s="252">
        <v>102</v>
      </c>
      <c r="T17" s="254">
        <f>(S17*100)/Q17</f>
        <v>100</v>
      </c>
      <c r="U17" s="252">
        <v>102</v>
      </c>
      <c r="V17" s="256">
        <f>(U17*100)/408</f>
        <v>25</v>
      </c>
      <c r="W17" s="252">
        <v>102</v>
      </c>
      <c r="X17" s="254">
        <f>(W17*100)/U17</f>
        <v>100</v>
      </c>
      <c r="Y17" s="252">
        <v>102</v>
      </c>
      <c r="Z17" s="256">
        <f>(Y17*100)/408</f>
        <v>25</v>
      </c>
      <c r="AA17" s="252"/>
      <c r="AB17" s="252"/>
      <c r="AC17" s="252"/>
      <c r="AD17" s="254"/>
      <c r="AE17" s="252"/>
      <c r="AF17" s="254"/>
      <c r="AG17" s="243"/>
    </row>
    <row r="18" spans="1:33" ht="36" customHeight="1" x14ac:dyDescent="0.25">
      <c r="A18" s="241"/>
      <c r="B18" s="244"/>
      <c r="C18" s="245"/>
      <c r="D18" s="88" t="s">
        <v>414</v>
      </c>
      <c r="E18" s="100"/>
      <c r="F18" s="249"/>
      <c r="G18" s="249"/>
      <c r="H18" s="249"/>
      <c r="I18" s="98"/>
      <c r="J18" s="84">
        <v>34</v>
      </c>
      <c r="K18" s="247"/>
      <c r="L18" s="253"/>
      <c r="M18" s="253"/>
      <c r="N18" s="257"/>
      <c r="O18" s="253"/>
      <c r="P18" s="255"/>
      <c r="Q18" s="253"/>
      <c r="R18" s="257"/>
      <c r="S18" s="253"/>
      <c r="T18" s="255"/>
      <c r="U18" s="253"/>
      <c r="V18" s="257"/>
      <c r="W18" s="253"/>
      <c r="X18" s="255"/>
      <c r="Y18" s="253"/>
      <c r="Z18" s="257"/>
      <c r="AA18" s="253"/>
      <c r="AB18" s="253"/>
      <c r="AC18" s="253"/>
      <c r="AD18" s="255"/>
      <c r="AE18" s="253"/>
      <c r="AF18" s="255"/>
      <c r="AG18" s="245"/>
    </row>
    <row r="19" spans="1:33" ht="51.75" customHeight="1" x14ac:dyDescent="0.25">
      <c r="A19" s="241"/>
      <c r="B19" s="244"/>
      <c r="C19" s="243" t="s">
        <v>415</v>
      </c>
      <c r="D19" s="93" t="s">
        <v>416</v>
      </c>
      <c r="E19" s="100"/>
      <c r="F19" s="248" t="s">
        <v>419</v>
      </c>
      <c r="G19" s="248" t="s">
        <v>418</v>
      </c>
      <c r="H19" s="248" t="s">
        <v>371</v>
      </c>
      <c r="I19" s="96"/>
      <c r="J19" s="84">
        <v>1200</v>
      </c>
      <c r="K19" s="250" t="s">
        <v>417</v>
      </c>
      <c r="L19" s="252"/>
      <c r="M19" s="252">
        <v>300</v>
      </c>
      <c r="N19" s="256">
        <f>(M19*100)/1200</f>
        <v>25</v>
      </c>
      <c r="O19" s="252">
        <v>300</v>
      </c>
      <c r="P19" s="254">
        <f>(O19*100)/M19</f>
        <v>100</v>
      </c>
      <c r="Q19" s="252">
        <v>300</v>
      </c>
      <c r="R19" s="256">
        <f>(Q19*100)/1200</f>
        <v>25</v>
      </c>
      <c r="S19" s="252">
        <v>300</v>
      </c>
      <c r="T19" s="254">
        <f>(S19*100)/Q19</f>
        <v>100</v>
      </c>
      <c r="U19" s="252">
        <v>300</v>
      </c>
      <c r="V19" s="256">
        <f>(U19*100)/1200</f>
        <v>25</v>
      </c>
      <c r="W19" s="252">
        <v>300</v>
      </c>
      <c r="X19" s="254">
        <f>(W19*100)/U19</f>
        <v>100</v>
      </c>
      <c r="Y19" s="252">
        <v>300</v>
      </c>
      <c r="Z19" s="256">
        <f>(Y19*100)/1200</f>
        <v>25</v>
      </c>
      <c r="AA19" s="252"/>
      <c r="AB19" s="252"/>
      <c r="AC19" s="252"/>
      <c r="AD19" s="254"/>
      <c r="AE19" s="252"/>
      <c r="AF19" s="254"/>
      <c r="AG19" s="243"/>
    </row>
    <row r="20" spans="1:33" ht="44.25" customHeight="1" x14ac:dyDescent="0.25">
      <c r="A20" s="241"/>
      <c r="B20" s="244"/>
      <c r="C20" s="245"/>
      <c r="D20" s="93" t="s">
        <v>420</v>
      </c>
      <c r="E20" s="100"/>
      <c r="F20" s="249"/>
      <c r="G20" s="249"/>
      <c r="H20" s="249"/>
      <c r="I20" s="98"/>
      <c r="J20" s="84">
        <v>100</v>
      </c>
      <c r="K20" s="251"/>
      <c r="L20" s="253"/>
      <c r="M20" s="253"/>
      <c r="N20" s="257"/>
      <c r="O20" s="253"/>
      <c r="P20" s="255"/>
      <c r="Q20" s="253"/>
      <c r="R20" s="257"/>
      <c r="S20" s="253"/>
      <c r="T20" s="255"/>
      <c r="U20" s="253"/>
      <c r="V20" s="257"/>
      <c r="W20" s="253"/>
      <c r="X20" s="255"/>
      <c r="Y20" s="253"/>
      <c r="Z20" s="257"/>
      <c r="AA20" s="253"/>
      <c r="AB20" s="253"/>
      <c r="AC20" s="253"/>
      <c r="AD20" s="255"/>
      <c r="AE20" s="253"/>
      <c r="AF20" s="255"/>
      <c r="AG20" s="245"/>
    </row>
    <row r="21" spans="1:33" ht="40.5" customHeight="1" x14ac:dyDescent="0.25">
      <c r="A21" s="241"/>
      <c r="B21" s="244"/>
      <c r="C21" s="243" t="s">
        <v>421</v>
      </c>
      <c r="D21" s="93" t="s">
        <v>422</v>
      </c>
      <c r="E21" s="100"/>
      <c r="F21" s="248" t="s">
        <v>419</v>
      </c>
      <c r="G21" s="248" t="s">
        <v>418</v>
      </c>
      <c r="H21" s="248" t="s">
        <v>371</v>
      </c>
      <c r="I21" s="96"/>
      <c r="J21" s="91">
        <v>12000</v>
      </c>
      <c r="K21" s="250" t="s">
        <v>423</v>
      </c>
      <c r="L21" s="252"/>
      <c r="M21" s="252">
        <v>3000</v>
      </c>
      <c r="N21" s="256">
        <f>(M21*100)/12000</f>
        <v>25</v>
      </c>
      <c r="O21" s="252">
        <v>3000</v>
      </c>
      <c r="P21" s="254">
        <f>(O21*100)/M21</f>
        <v>100</v>
      </c>
      <c r="Q21" s="252">
        <v>3000</v>
      </c>
      <c r="R21" s="256">
        <f>(Q21*100)/12000</f>
        <v>25</v>
      </c>
      <c r="S21" s="252">
        <v>3000</v>
      </c>
      <c r="T21" s="254">
        <f>(S21*100)/Q21</f>
        <v>100</v>
      </c>
      <c r="U21" s="252">
        <v>3000</v>
      </c>
      <c r="V21" s="256">
        <f>(U21*100)/12000</f>
        <v>25</v>
      </c>
      <c r="W21" s="252">
        <v>3000</v>
      </c>
      <c r="X21" s="254">
        <f>(W21*100)/U21</f>
        <v>100</v>
      </c>
      <c r="Y21" s="252">
        <v>3000</v>
      </c>
      <c r="Z21" s="256">
        <f>(Y21*100)/12000</f>
        <v>25</v>
      </c>
      <c r="AA21" s="252"/>
      <c r="AB21" s="252"/>
      <c r="AC21" s="252"/>
      <c r="AD21" s="254"/>
      <c r="AE21" s="252"/>
      <c r="AF21" s="254"/>
      <c r="AG21" s="243"/>
    </row>
    <row r="22" spans="1:33" ht="29.25" customHeight="1" x14ac:dyDescent="0.25">
      <c r="A22" s="241"/>
      <c r="B22" s="244"/>
      <c r="C22" s="245"/>
      <c r="D22" s="93" t="s">
        <v>424</v>
      </c>
      <c r="E22" s="100"/>
      <c r="F22" s="249"/>
      <c r="G22" s="249"/>
      <c r="H22" s="249"/>
      <c r="I22" s="98"/>
      <c r="J22" s="91">
        <v>1000</v>
      </c>
      <c r="K22" s="251"/>
      <c r="L22" s="253"/>
      <c r="M22" s="253"/>
      <c r="N22" s="257"/>
      <c r="O22" s="253"/>
      <c r="P22" s="255"/>
      <c r="Q22" s="253"/>
      <c r="R22" s="257"/>
      <c r="S22" s="253"/>
      <c r="T22" s="255"/>
      <c r="U22" s="253"/>
      <c r="V22" s="257"/>
      <c r="W22" s="253"/>
      <c r="X22" s="255"/>
      <c r="Y22" s="253"/>
      <c r="Z22" s="257"/>
      <c r="AA22" s="253"/>
      <c r="AB22" s="253"/>
      <c r="AC22" s="253"/>
      <c r="AD22" s="255"/>
      <c r="AE22" s="253"/>
      <c r="AF22" s="255"/>
      <c r="AG22" s="245"/>
    </row>
    <row r="23" spans="1:33" ht="55.5" customHeight="1" x14ac:dyDescent="0.25">
      <c r="A23" s="241"/>
      <c r="B23" s="244"/>
      <c r="C23" s="84" t="s">
        <v>425</v>
      </c>
      <c r="D23" s="93" t="s">
        <v>426</v>
      </c>
      <c r="E23" s="100"/>
      <c r="F23" s="89" t="s">
        <v>429</v>
      </c>
      <c r="G23" s="89" t="s">
        <v>428</v>
      </c>
      <c r="H23" s="115" t="s">
        <v>371</v>
      </c>
      <c r="I23" s="115"/>
      <c r="J23" s="91">
        <v>10</v>
      </c>
      <c r="K23" s="86" t="s">
        <v>427</v>
      </c>
      <c r="L23" s="116"/>
      <c r="M23" s="91">
        <v>0</v>
      </c>
      <c r="N23" s="87">
        <f>(M23*100)/10</f>
        <v>0</v>
      </c>
      <c r="O23" s="91">
        <v>0</v>
      </c>
      <c r="P23" s="92" t="e">
        <f>(O23*100)/M23</f>
        <v>#DIV/0!</v>
      </c>
      <c r="Q23" s="91">
        <v>3</v>
      </c>
      <c r="R23" s="87">
        <f>(Q23*100)/10</f>
        <v>30</v>
      </c>
      <c r="S23" s="91">
        <v>0</v>
      </c>
      <c r="T23" s="92">
        <f>(S23*100)/Q23</f>
        <v>0</v>
      </c>
      <c r="U23" s="91">
        <v>4</v>
      </c>
      <c r="V23" s="87">
        <f>(U23*100)/10</f>
        <v>40</v>
      </c>
      <c r="W23" s="91">
        <v>4</v>
      </c>
      <c r="X23" s="92">
        <f>(W23*100)/U23</f>
        <v>100</v>
      </c>
      <c r="Y23" s="91">
        <v>3</v>
      </c>
      <c r="Z23" s="87">
        <f>(Y23*100)/10</f>
        <v>30</v>
      </c>
      <c r="AA23" s="91"/>
      <c r="AB23" s="91"/>
      <c r="AC23" s="91"/>
      <c r="AD23" s="92"/>
      <c r="AE23" s="91"/>
      <c r="AF23" s="92"/>
      <c r="AG23" s="118"/>
    </row>
    <row r="24" spans="1:33" ht="39.75" customHeight="1" x14ac:dyDescent="0.25">
      <c r="A24" s="241"/>
      <c r="B24" s="244"/>
      <c r="C24" s="243" t="s">
        <v>430</v>
      </c>
      <c r="D24" s="93" t="s">
        <v>431</v>
      </c>
      <c r="E24" s="100"/>
      <c r="F24" s="248" t="s">
        <v>433</v>
      </c>
      <c r="G24" s="248" t="s">
        <v>432</v>
      </c>
      <c r="H24" s="248" t="s">
        <v>371</v>
      </c>
      <c r="I24" s="96"/>
      <c r="J24" s="91">
        <v>1800</v>
      </c>
      <c r="K24" s="250" t="s">
        <v>423</v>
      </c>
      <c r="L24" s="252"/>
      <c r="M24" s="252">
        <v>450</v>
      </c>
      <c r="N24" s="256">
        <f>(M24*100)/1800</f>
        <v>25</v>
      </c>
      <c r="O24" s="252">
        <v>450</v>
      </c>
      <c r="P24" s="254">
        <f>(O24*100)/M24</f>
        <v>100</v>
      </c>
      <c r="Q24" s="252">
        <v>450</v>
      </c>
      <c r="R24" s="256">
        <f>(Q24*100)/1800</f>
        <v>25</v>
      </c>
      <c r="S24" s="252">
        <v>450</v>
      </c>
      <c r="T24" s="254">
        <f>(S24*100)/Q24</f>
        <v>100</v>
      </c>
      <c r="U24" s="252">
        <v>450</v>
      </c>
      <c r="V24" s="256">
        <f>(U24*100)/1800</f>
        <v>25</v>
      </c>
      <c r="W24" s="252">
        <v>450</v>
      </c>
      <c r="X24" s="254">
        <f>(W24*100)/U24</f>
        <v>100</v>
      </c>
      <c r="Y24" s="252">
        <v>450</v>
      </c>
      <c r="Z24" s="256">
        <f>(Y24*100)/1800</f>
        <v>25</v>
      </c>
      <c r="AA24" s="252"/>
      <c r="AB24" s="252"/>
      <c r="AC24" s="252"/>
      <c r="AD24" s="254"/>
      <c r="AE24" s="252"/>
      <c r="AF24" s="254"/>
      <c r="AG24" s="243"/>
    </row>
    <row r="25" spans="1:33" ht="35.25" customHeight="1" x14ac:dyDescent="0.25">
      <c r="A25" s="241"/>
      <c r="B25" s="244"/>
      <c r="C25" s="245"/>
      <c r="D25" s="93" t="s">
        <v>434</v>
      </c>
      <c r="E25" s="100"/>
      <c r="F25" s="249"/>
      <c r="G25" s="249"/>
      <c r="H25" s="249"/>
      <c r="I25" s="98"/>
      <c r="J25" s="91">
        <v>150</v>
      </c>
      <c r="K25" s="251"/>
      <c r="L25" s="253"/>
      <c r="M25" s="253"/>
      <c r="N25" s="257"/>
      <c r="O25" s="253"/>
      <c r="P25" s="255"/>
      <c r="Q25" s="253"/>
      <c r="R25" s="257"/>
      <c r="S25" s="253"/>
      <c r="T25" s="255"/>
      <c r="U25" s="253"/>
      <c r="V25" s="257"/>
      <c r="W25" s="253"/>
      <c r="X25" s="255"/>
      <c r="Y25" s="253"/>
      <c r="Z25" s="257"/>
      <c r="AA25" s="253"/>
      <c r="AB25" s="253"/>
      <c r="AC25" s="253"/>
      <c r="AD25" s="255"/>
      <c r="AE25" s="253"/>
      <c r="AF25" s="255"/>
      <c r="AG25" s="245"/>
    </row>
    <row r="26" spans="1:33" ht="70.5" customHeight="1" x14ac:dyDescent="0.25">
      <c r="A26" s="241"/>
      <c r="B26" s="244"/>
      <c r="C26" s="243" t="s">
        <v>435</v>
      </c>
      <c r="D26" s="93" t="s">
        <v>436</v>
      </c>
      <c r="E26" s="100"/>
      <c r="F26" s="89" t="s">
        <v>439</v>
      </c>
      <c r="G26" s="89" t="s">
        <v>438</v>
      </c>
      <c r="H26" s="115" t="s">
        <v>371</v>
      </c>
      <c r="I26" s="115"/>
      <c r="J26" s="91">
        <v>1510</v>
      </c>
      <c r="K26" s="86" t="s">
        <v>437</v>
      </c>
      <c r="L26" s="116"/>
      <c r="M26" s="91">
        <v>0</v>
      </c>
      <c r="N26" s="87">
        <f>(M26*100)/1510</f>
        <v>0</v>
      </c>
      <c r="O26" s="91">
        <v>0</v>
      </c>
      <c r="P26" s="92" t="e">
        <f>(O26*100)/M26</f>
        <v>#DIV/0!</v>
      </c>
      <c r="Q26" s="91">
        <v>755</v>
      </c>
      <c r="R26" s="87">
        <f>(Q26*100)/1510</f>
        <v>50</v>
      </c>
      <c r="S26" s="91">
        <v>755</v>
      </c>
      <c r="T26" s="92">
        <f>(S26*100)/Q26</f>
        <v>100</v>
      </c>
      <c r="U26" s="91">
        <v>755</v>
      </c>
      <c r="V26" s="87">
        <f>(U26*100)/1510</f>
        <v>50</v>
      </c>
      <c r="W26" s="91">
        <v>755</v>
      </c>
      <c r="X26" s="92">
        <f>(W26*100)/U26</f>
        <v>100</v>
      </c>
      <c r="Y26" s="91">
        <v>0</v>
      </c>
      <c r="Z26" s="87">
        <f>(Y26*100)/1510</f>
        <v>0</v>
      </c>
      <c r="AA26" s="91"/>
      <c r="AB26" s="91"/>
      <c r="AC26" s="91"/>
      <c r="AD26" s="92"/>
      <c r="AE26" s="91"/>
      <c r="AF26" s="92"/>
      <c r="AG26" s="118"/>
    </row>
    <row r="27" spans="1:33" ht="37.5" customHeight="1" x14ac:dyDescent="0.25">
      <c r="A27" s="241"/>
      <c r="B27" s="244"/>
      <c r="C27" s="244"/>
      <c r="D27" s="93" t="s">
        <v>440</v>
      </c>
      <c r="E27" s="100"/>
      <c r="F27" s="248" t="s">
        <v>433</v>
      </c>
      <c r="G27" s="248" t="s">
        <v>432</v>
      </c>
      <c r="H27" s="248" t="s">
        <v>371</v>
      </c>
      <c r="I27" s="96"/>
      <c r="J27" s="91">
        <v>16320</v>
      </c>
      <c r="K27" s="250" t="s">
        <v>423</v>
      </c>
      <c r="L27" s="252"/>
      <c r="M27" s="252">
        <v>4080</v>
      </c>
      <c r="N27" s="256">
        <f>(M27*100)/16320</f>
        <v>25</v>
      </c>
      <c r="O27" s="252">
        <v>4080</v>
      </c>
      <c r="P27" s="254">
        <f>(O27*100)/M27</f>
        <v>100</v>
      </c>
      <c r="Q27" s="252">
        <v>4080</v>
      </c>
      <c r="R27" s="256">
        <f>(Q27*100)/16320</f>
        <v>25</v>
      </c>
      <c r="S27" s="252">
        <v>4080</v>
      </c>
      <c r="T27" s="254">
        <f>(S27*100)/Q27</f>
        <v>100</v>
      </c>
      <c r="U27" s="252">
        <v>4080</v>
      </c>
      <c r="V27" s="256">
        <f>(U27*100)/16320</f>
        <v>25</v>
      </c>
      <c r="W27" s="252">
        <v>4080</v>
      </c>
      <c r="X27" s="254">
        <f>(W27*100)/U27</f>
        <v>100</v>
      </c>
      <c r="Y27" s="252">
        <v>4080</v>
      </c>
      <c r="Z27" s="256">
        <f>(Y27*100)/16320</f>
        <v>25</v>
      </c>
      <c r="AA27" s="252"/>
      <c r="AB27" s="252"/>
      <c r="AC27" s="252"/>
      <c r="AD27" s="254"/>
      <c r="AE27" s="252"/>
      <c r="AF27" s="254"/>
      <c r="AG27" s="243"/>
    </row>
    <row r="28" spans="1:33" ht="36" customHeight="1" x14ac:dyDescent="0.25">
      <c r="A28" s="241"/>
      <c r="B28" s="245"/>
      <c r="C28" s="245"/>
      <c r="D28" s="97" t="s">
        <v>441</v>
      </c>
      <c r="E28" s="100"/>
      <c r="F28" s="249"/>
      <c r="G28" s="249"/>
      <c r="H28" s="249"/>
      <c r="I28" s="119"/>
      <c r="J28" s="101">
        <v>1360</v>
      </c>
      <c r="K28" s="251"/>
      <c r="L28" s="253"/>
      <c r="M28" s="253"/>
      <c r="N28" s="257"/>
      <c r="O28" s="253"/>
      <c r="P28" s="255"/>
      <c r="Q28" s="253"/>
      <c r="R28" s="257"/>
      <c r="S28" s="253"/>
      <c r="T28" s="255"/>
      <c r="U28" s="253"/>
      <c r="V28" s="257"/>
      <c r="W28" s="253"/>
      <c r="X28" s="255"/>
      <c r="Y28" s="253"/>
      <c r="Z28" s="257"/>
      <c r="AA28" s="253"/>
      <c r="AB28" s="253"/>
      <c r="AC28" s="253"/>
      <c r="AD28" s="255"/>
      <c r="AE28" s="253"/>
      <c r="AF28" s="255"/>
      <c r="AG28" s="245"/>
    </row>
    <row r="29" spans="1:33" ht="8.25" customHeight="1" x14ac:dyDescent="0.25">
      <c r="A29" s="241"/>
      <c r="B29" s="243" t="s">
        <v>442</v>
      </c>
      <c r="C29" s="243" t="s">
        <v>443</v>
      </c>
      <c r="D29" s="263" t="s">
        <v>444</v>
      </c>
      <c r="E29" s="243"/>
      <c r="F29" s="248" t="s">
        <v>447</v>
      </c>
      <c r="G29" s="243" t="s">
        <v>446</v>
      </c>
      <c r="H29" s="243" t="s">
        <v>371</v>
      </c>
      <c r="I29" s="102"/>
      <c r="J29" s="243">
        <v>13500</v>
      </c>
      <c r="K29" s="246" t="s">
        <v>445</v>
      </c>
      <c r="L29" s="252"/>
      <c r="M29" s="252">
        <v>4800</v>
      </c>
      <c r="N29" s="256">
        <f>(M29*100)/13500</f>
        <v>35.555555555555557</v>
      </c>
      <c r="O29" s="260">
        <v>5285</v>
      </c>
      <c r="P29" s="256">
        <f>(O29*100)/M29</f>
        <v>110.10416666666667</v>
      </c>
      <c r="Q29" s="260">
        <v>4800</v>
      </c>
      <c r="R29" s="256">
        <f>(Q29*100)/13500</f>
        <v>35.555555555555557</v>
      </c>
      <c r="S29" s="260">
        <v>5738</v>
      </c>
      <c r="T29" s="256">
        <f>(S29*100)/Q29</f>
        <v>119.54166666666667</v>
      </c>
      <c r="U29" s="260">
        <v>1950</v>
      </c>
      <c r="V29" s="256">
        <f>(U29*100)/13500</f>
        <v>14.444444444444445</v>
      </c>
      <c r="W29" s="271">
        <v>4043</v>
      </c>
      <c r="X29" s="256">
        <f>(W29*100)/U29</f>
        <v>207.33333333333334</v>
      </c>
      <c r="Y29" s="260">
        <v>1950</v>
      </c>
      <c r="Z29" s="256">
        <f>(Y29*100)/13500</f>
        <v>14.444444444444445</v>
      </c>
      <c r="AA29" s="256"/>
      <c r="AB29" s="256"/>
      <c r="AC29" s="256"/>
      <c r="AD29" s="256"/>
      <c r="AE29" s="256"/>
      <c r="AF29" s="256"/>
      <c r="AG29" s="243"/>
    </row>
    <row r="30" spans="1:33" ht="9" customHeight="1" x14ac:dyDescent="0.25">
      <c r="A30" s="241"/>
      <c r="B30" s="244"/>
      <c r="C30" s="244"/>
      <c r="D30" s="264"/>
      <c r="E30" s="244"/>
      <c r="F30" s="267"/>
      <c r="G30" s="244"/>
      <c r="H30" s="244"/>
      <c r="I30" s="103"/>
      <c r="J30" s="244"/>
      <c r="K30" s="266"/>
      <c r="L30" s="258"/>
      <c r="M30" s="258"/>
      <c r="N30" s="259"/>
      <c r="O30" s="261"/>
      <c r="P30" s="259"/>
      <c r="Q30" s="261"/>
      <c r="R30" s="259"/>
      <c r="S30" s="261"/>
      <c r="T30" s="259"/>
      <c r="U30" s="261"/>
      <c r="V30" s="259"/>
      <c r="W30" s="272"/>
      <c r="X30" s="259"/>
      <c r="Y30" s="261"/>
      <c r="Z30" s="259"/>
      <c r="AA30" s="259"/>
      <c r="AB30" s="259"/>
      <c r="AC30" s="259"/>
      <c r="AD30" s="259"/>
      <c r="AE30" s="259"/>
      <c r="AF30" s="259"/>
      <c r="AG30" s="244"/>
    </row>
    <row r="31" spans="1:33" ht="8.25" customHeight="1" x14ac:dyDescent="0.25">
      <c r="A31" s="241"/>
      <c r="B31" s="244"/>
      <c r="C31" s="244"/>
      <c r="D31" s="264"/>
      <c r="E31" s="244"/>
      <c r="F31" s="267"/>
      <c r="G31" s="244"/>
      <c r="H31" s="244"/>
      <c r="I31" s="103"/>
      <c r="J31" s="244"/>
      <c r="K31" s="266"/>
      <c r="L31" s="258"/>
      <c r="M31" s="258"/>
      <c r="N31" s="259"/>
      <c r="O31" s="261"/>
      <c r="P31" s="259"/>
      <c r="Q31" s="261"/>
      <c r="R31" s="259"/>
      <c r="S31" s="261"/>
      <c r="T31" s="259"/>
      <c r="U31" s="261"/>
      <c r="V31" s="259"/>
      <c r="W31" s="272"/>
      <c r="X31" s="259"/>
      <c r="Y31" s="261"/>
      <c r="Z31" s="259"/>
      <c r="AA31" s="259"/>
      <c r="AB31" s="259"/>
      <c r="AC31" s="259"/>
      <c r="AD31" s="259"/>
      <c r="AE31" s="259"/>
      <c r="AF31" s="259"/>
      <c r="AG31" s="244"/>
    </row>
    <row r="32" spans="1:33" ht="8.25" customHeight="1" x14ac:dyDescent="0.25">
      <c r="A32" s="241"/>
      <c r="B32" s="244"/>
      <c r="C32" s="244"/>
      <c r="D32" s="264"/>
      <c r="E32" s="244"/>
      <c r="F32" s="267"/>
      <c r="G32" s="244"/>
      <c r="H32" s="244"/>
      <c r="I32" s="103"/>
      <c r="J32" s="244"/>
      <c r="K32" s="266"/>
      <c r="L32" s="258"/>
      <c r="M32" s="258"/>
      <c r="N32" s="259"/>
      <c r="O32" s="261"/>
      <c r="P32" s="259"/>
      <c r="Q32" s="261"/>
      <c r="R32" s="259"/>
      <c r="S32" s="261"/>
      <c r="T32" s="259"/>
      <c r="U32" s="261"/>
      <c r="V32" s="259"/>
      <c r="W32" s="272"/>
      <c r="X32" s="259"/>
      <c r="Y32" s="261"/>
      <c r="Z32" s="259"/>
      <c r="AA32" s="259"/>
      <c r="AB32" s="259"/>
      <c r="AC32" s="259"/>
      <c r="AD32" s="259"/>
      <c r="AE32" s="259"/>
      <c r="AF32" s="259"/>
      <c r="AG32" s="244"/>
    </row>
    <row r="33" spans="1:33" ht="7.5" customHeight="1" x14ac:dyDescent="0.25">
      <c r="A33" s="241"/>
      <c r="B33" s="244"/>
      <c r="C33" s="244"/>
      <c r="D33" s="264"/>
      <c r="E33" s="244"/>
      <c r="F33" s="267"/>
      <c r="G33" s="244"/>
      <c r="H33" s="244"/>
      <c r="I33" s="103"/>
      <c r="J33" s="244"/>
      <c r="K33" s="266"/>
      <c r="L33" s="258"/>
      <c r="M33" s="258"/>
      <c r="N33" s="259"/>
      <c r="O33" s="261"/>
      <c r="P33" s="259"/>
      <c r="Q33" s="261"/>
      <c r="R33" s="259"/>
      <c r="S33" s="261"/>
      <c r="T33" s="259"/>
      <c r="U33" s="261"/>
      <c r="V33" s="259"/>
      <c r="W33" s="272"/>
      <c r="X33" s="259"/>
      <c r="Y33" s="261"/>
      <c r="Z33" s="259"/>
      <c r="AA33" s="259"/>
      <c r="AB33" s="259"/>
      <c r="AC33" s="259"/>
      <c r="AD33" s="259"/>
      <c r="AE33" s="259"/>
      <c r="AF33" s="259"/>
      <c r="AG33" s="244"/>
    </row>
    <row r="34" spans="1:33" ht="8.25" customHeight="1" x14ac:dyDescent="0.25">
      <c r="A34" s="241"/>
      <c r="B34" s="244"/>
      <c r="C34" s="244"/>
      <c r="D34" s="264"/>
      <c r="E34" s="244"/>
      <c r="F34" s="267"/>
      <c r="G34" s="244"/>
      <c r="H34" s="244"/>
      <c r="I34" s="103"/>
      <c r="J34" s="244"/>
      <c r="K34" s="266"/>
      <c r="L34" s="258"/>
      <c r="M34" s="258"/>
      <c r="N34" s="259"/>
      <c r="O34" s="261"/>
      <c r="P34" s="259"/>
      <c r="Q34" s="261"/>
      <c r="R34" s="259"/>
      <c r="S34" s="261"/>
      <c r="T34" s="259"/>
      <c r="U34" s="261"/>
      <c r="V34" s="259"/>
      <c r="W34" s="272"/>
      <c r="X34" s="259"/>
      <c r="Y34" s="261"/>
      <c r="Z34" s="259"/>
      <c r="AA34" s="259"/>
      <c r="AB34" s="259"/>
      <c r="AC34" s="259"/>
      <c r="AD34" s="259"/>
      <c r="AE34" s="259"/>
      <c r="AF34" s="259"/>
      <c r="AG34" s="244"/>
    </row>
    <row r="35" spans="1:33" ht="10.5" customHeight="1" x14ac:dyDescent="0.25">
      <c r="A35" s="241"/>
      <c r="B35" s="244"/>
      <c r="C35" s="244"/>
      <c r="D35" s="265"/>
      <c r="E35" s="244"/>
      <c r="F35" s="267"/>
      <c r="G35" s="244"/>
      <c r="H35" s="244"/>
      <c r="I35" s="103"/>
      <c r="J35" s="245"/>
      <c r="K35" s="266"/>
      <c r="L35" s="258"/>
      <c r="M35" s="258"/>
      <c r="N35" s="259"/>
      <c r="O35" s="261"/>
      <c r="P35" s="259"/>
      <c r="Q35" s="261"/>
      <c r="R35" s="259"/>
      <c r="S35" s="261"/>
      <c r="T35" s="259"/>
      <c r="U35" s="261"/>
      <c r="V35" s="259"/>
      <c r="W35" s="272"/>
      <c r="X35" s="259"/>
      <c r="Y35" s="261"/>
      <c r="Z35" s="259"/>
      <c r="AA35" s="259"/>
      <c r="AB35" s="259"/>
      <c r="AC35" s="259"/>
      <c r="AD35" s="259"/>
      <c r="AE35" s="259"/>
      <c r="AF35" s="259"/>
      <c r="AG35" s="244"/>
    </row>
    <row r="36" spans="1:33" ht="36" customHeight="1" x14ac:dyDescent="0.25">
      <c r="A36" s="241"/>
      <c r="B36" s="245"/>
      <c r="C36" s="245"/>
      <c r="D36" s="88" t="s">
        <v>448</v>
      </c>
      <c r="E36" s="245"/>
      <c r="F36" s="249"/>
      <c r="G36" s="245"/>
      <c r="H36" s="245"/>
      <c r="I36" s="104"/>
      <c r="J36" s="104">
        <v>100</v>
      </c>
      <c r="K36" s="247"/>
      <c r="L36" s="253"/>
      <c r="M36" s="253"/>
      <c r="N36" s="257"/>
      <c r="O36" s="262"/>
      <c r="P36" s="257"/>
      <c r="Q36" s="262"/>
      <c r="R36" s="257"/>
      <c r="S36" s="262"/>
      <c r="T36" s="257"/>
      <c r="U36" s="262"/>
      <c r="V36" s="257"/>
      <c r="W36" s="273"/>
      <c r="X36" s="257"/>
      <c r="Y36" s="262"/>
      <c r="Z36" s="257"/>
      <c r="AA36" s="257"/>
      <c r="AB36" s="257"/>
      <c r="AC36" s="257"/>
      <c r="AD36" s="257"/>
      <c r="AE36" s="257"/>
      <c r="AF36" s="257"/>
      <c r="AG36" s="245"/>
    </row>
    <row r="37" spans="1:33" ht="40.5" customHeight="1" x14ac:dyDescent="0.25">
      <c r="A37" s="241"/>
      <c r="B37" s="243" t="s">
        <v>449</v>
      </c>
      <c r="C37" s="268" t="s">
        <v>450</v>
      </c>
      <c r="D37" s="93" t="s">
        <v>451</v>
      </c>
      <c r="E37" s="100"/>
      <c r="F37" s="89" t="s">
        <v>453</v>
      </c>
      <c r="G37" s="89" t="s">
        <v>452</v>
      </c>
      <c r="H37" s="268" t="s">
        <v>371</v>
      </c>
      <c r="I37" s="105"/>
      <c r="J37" s="84">
        <v>1500</v>
      </c>
      <c r="K37" s="90" t="s">
        <v>407</v>
      </c>
      <c r="L37" s="252"/>
      <c r="M37" s="91">
        <v>375</v>
      </c>
      <c r="N37" s="87">
        <f>(M37*100)/1500</f>
        <v>25</v>
      </c>
      <c r="O37" s="91">
        <v>365</v>
      </c>
      <c r="P37" s="92">
        <f t="shared" ref="P37:P48" si="3">(O37*100)/M37</f>
        <v>97.333333333333329</v>
      </c>
      <c r="Q37" s="91">
        <v>375</v>
      </c>
      <c r="R37" s="87">
        <f>(Q37*100)/1500</f>
        <v>25</v>
      </c>
      <c r="S37" s="91">
        <v>248</v>
      </c>
      <c r="T37" s="92">
        <f t="shared" ref="T37:T48" si="4">(S37*100)/Q37</f>
        <v>66.13333333333334</v>
      </c>
      <c r="U37" s="91">
        <v>375</v>
      </c>
      <c r="V37" s="87">
        <f>(U37*100)/1500</f>
        <v>25</v>
      </c>
      <c r="W37" s="91">
        <v>306</v>
      </c>
      <c r="X37" s="92">
        <f>(W37*100)/U37</f>
        <v>81.599999999999994</v>
      </c>
      <c r="Y37" s="91">
        <v>375</v>
      </c>
      <c r="Z37" s="87">
        <f>(Y37*100)/1500</f>
        <v>25</v>
      </c>
      <c r="AA37" s="91"/>
      <c r="AB37" s="91"/>
      <c r="AC37" s="91"/>
      <c r="AD37" s="92"/>
      <c r="AE37" s="91"/>
      <c r="AF37" s="92"/>
      <c r="AG37" s="118"/>
    </row>
    <row r="38" spans="1:33" ht="46.5" customHeight="1" x14ac:dyDescent="0.25">
      <c r="A38" s="241"/>
      <c r="B38" s="244"/>
      <c r="C38" s="269"/>
      <c r="D38" s="106" t="s">
        <v>454</v>
      </c>
      <c r="E38" s="113"/>
      <c r="F38" s="89" t="s">
        <v>457</v>
      </c>
      <c r="G38" s="89" t="s">
        <v>456</v>
      </c>
      <c r="H38" s="269"/>
      <c r="I38" s="99"/>
      <c r="J38" s="91">
        <v>30</v>
      </c>
      <c r="K38" s="86" t="s">
        <v>455</v>
      </c>
      <c r="L38" s="258"/>
      <c r="M38" s="91">
        <v>8</v>
      </c>
      <c r="N38" s="87">
        <f>(M38*100)/30</f>
        <v>26.666666666666668</v>
      </c>
      <c r="O38" s="91">
        <v>11</v>
      </c>
      <c r="P38" s="92">
        <f t="shared" si="3"/>
        <v>137.5</v>
      </c>
      <c r="Q38" s="91">
        <v>8</v>
      </c>
      <c r="R38" s="87">
        <f>(Q38*100)/30</f>
        <v>26.666666666666668</v>
      </c>
      <c r="S38" s="91">
        <v>12</v>
      </c>
      <c r="T38" s="92">
        <f t="shared" si="4"/>
        <v>150</v>
      </c>
      <c r="U38" s="91">
        <v>7</v>
      </c>
      <c r="V38" s="87">
        <f>(U38*100)/30</f>
        <v>23.333333333333332</v>
      </c>
      <c r="W38" s="91">
        <v>4</v>
      </c>
      <c r="X38" s="92">
        <f t="shared" ref="X38:X48" si="5">(W38*100)/U38</f>
        <v>57.142857142857146</v>
      </c>
      <c r="Y38" s="91">
        <v>7</v>
      </c>
      <c r="Z38" s="87">
        <f>(Y38*100)/30</f>
        <v>23.333333333333332</v>
      </c>
      <c r="AA38" s="91"/>
      <c r="AB38" s="91"/>
      <c r="AC38" s="91"/>
      <c r="AD38" s="92"/>
      <c r="AE38" s="91"/>
      <c r="AF38" s="92"/>
      <c r="AG38" s="118"/>
    </row>
    <row r="39" spans="1:33" ht="57" customHeight="1" x14ac:dyDescent="0.25">
      <c r="A39" s="241"/>
      <c r="B39" s="244"/>
      <c r="C39" s="269"/>
      <c r="D39" s="106" t="s">
        <v>458</v>
      </c>
      <c r="E39" s="113"/>
      <c r="F39" s="89" t="s">
        <v>460</v>
      </c>
      <c r="G39" s="89" t="s">
        <v>459</v>
      </c>
      <c r="H39" s="269"/>
      <c r="I39" s="99"/>
      <c r="J39" s="91">
        <v>24</v>
      </c>
      <c r="K39" s="86" t="s">
        <v>427</v>
      </c>
      <c r="L39" s="258"/>
      <c r="M39" s="91">
        <v>6</v>
      </c>
      <c r="N39" s="87">
        <f>(M39*100)/24</f>
        <v>25</v>
      </c>
      <c r="O39" s="91">
        <v>6</v>
      </c>
      <c r="P39" s="92">
        <f t="shared" si="3"/>
        <v>100</v>
      </c>
      <c r="Q39" s="91">
        <v>6</v>
      </c>
      <c r="R39" s="87">
        <f>(Q39*100)/24</f>
        <v>25</v>
      </c>
      <c r="S39" s="91">
        <v>6</v>
      </c>
      <c r="T39" s="92">
        <f t="shared" si="4"/>
        <v>100</v>
      </c>
      <c r="U39" s="91">
        <v>6</v>
      </c>
      <c r="V39" s="87">
        <f>(U39*100)/24</f>
        <v>25</v>
      </c>
      <c r="W39" s="91">
        <v>7</v>
      </c>
      <c r="X39" s="92">
        <f t="shared" si="5"/>
        <v>116.66666666666667</v>
      </c>
      <c r="Y39" s="91">
        <v>6</v>
      </c>
      <c r="Z39" s="87">
        <f>(Y39*100)/24</f>
        <v>25</v>
      </c>
      <c r="AA39" s="91"/>
      <c r="AB39" s="91"/>
      <c r="AC39" s="91"/>
      <c r="AD39" s="92"/>
      <c r="AE39" s="91"/>
      <c r="AF39" s="92"/>
      <c r="AG39" s="118"/>
    </row>
    <row r="40" spans="1:33" ht="47.25" customHeight="1" x14ac:dyDescent="0.25">
      <c r="A40" s="241"/>
      <c r="B40" s="244"/>
      <c r="C40" s="269"/>
      <c r="D40" s="106" t="s">
        <v>461</v>
      </c>
      <c r="E40" s="113"/>
      <c r="F40" s="89" t="s">
        <v>464</v>
      </c>
      <c r="G40" s="89" t="s">
        <v>463</v>
      </c>
      <c r="H40" s="269"/>
      <c r="I40" s="99"/>
      <c r="J40" s="91">
        <v>40</v>
      </c>
      <c r="K40" s="86" t="s">
        <v>462</v>
      </c>
      <c r="L40" s="258"/>
      <c r="M40" s="91">
        <v>10</v>
      </c>
      <c r="N40" s="87">
        <f>(M40*100)/40</f>
        <v>25</v>
      </c>
      <c r="O40" s="91">
        <v>49</v>
      </c>
      <c r="P40" s="92">
        <f t="shared" si="3"/>
        <v>490</v>
      </c>
      <c r="Q40" s="91">
        <v>10</v>
      </c>
      <c r="R40" s="87">
        <f>(Q40*100)/40</f>
        <v>25</v>
      </c>
      <c r="S40" s="91">
        <v>33</v>
      </c>
      <c r="T40" s="92">
        <f t="shared" si="4"/>
        <v>330</v>
      </c>
      <c r="U40" s="91">
        <v>10</v>
      </c>
      <c r="V40" s="87">
        <f>(U40*100)/40</f>
        <v>25</v>
      </c>
      <c r="W40" s="91">
        <v>44</v>
      </c>
      <c r="X40" s="92">
        <f t="shared" si="5"/>
        <v>440</v>
      </c>
      <c r="Y40" s="91">
        <v>10</v>
      </c>
      <c r="Z40" s="87">
        <f>(Y40*100)/40</f>
        <v>25</v>
      </c>
      <c r="AA40" s="91"/>
      <c r="AB40" s="91"/>
      <c r="AC40" s="91"/>
      <c r="AD40" s="92"/>
      <c r="AE40" s="91"/>
      <c r="AF40" s="92"/>
      <c r="AG40" s="118"/>
    </row>
    <row r="41" spans="1:33" ht="48" customHeight="1" x14ac:dyDescent="0.25">
      <c r="A41" s="241"/>
      <c r="B41" s="244"/>
      <c r="C41" s="269"/>
      <c r="D41" s="106" t="s">
        <v>465</v>
      </c>
      <c r="E41" s="113"/>
      <c r="F41" s="89" t="s">
        <v>468</v>
      </c>
      <c r="G41" s="89" t="s">
        <v>467</v>
      </c>
      <c r="H41" s="269"/>
      <c r="I41" s="99"/>
      <c r="J41" s="91">
        <v>1</v>
      </c>
      <c r="K41" s="86" t="s">
        <v>466</v>
      </c>
      <c r="L41" s="258"/>
      <c r="M41" s="91">
        <v>0</v>
      </c>
      <c r="N41" s="87">
        <f>(M41*100)/1</f>
        <v>0</v>
      </c>
      <c r="O41" s="91">
        <v>0</v>
      </c>
      <c r="P41" s="92" t="e">
        <f t="shared" si="3"/>
        <v>#DIV/0!</v>
      </c>
      <c r="Q41" s="91">
        <v>0</v>
      </c>
      <c r="R41" s="87">
        <f>(Q41*100)/1</f>
        <v>0</v>
      </c>
      <c r="S41" s="91">
        <v>0</v>
      </c>
      <c r="T41" s="92">
        <v>0</v>
      </c>
      <c r="U41" s="91">
        <v>1</v>
      </c>
      <c r="V41" s="87">
        <f>(U41*100)/1</f>
        <v>100</v>
      </c>
      <c r="W41" s="91">
        <v>0</v>
      </c>
      <c r="X41" s="92">
        <f t="shared" si="5"/>
        <v>0</v>
      </c>
      <c r="Y41" s="91">
        <v>0</v>
      </c>
      <c r="Z41" s="87">
        <f>(Y41*100)/1</f>
        <v>0</v>
      </c>
      <c r="AA41" s="91"/>
      <c r="AB41" s="91"/>
      <c r="AC41" s="91"/>
      <c r="AD41" s="92"/>
      <c r="AE41" s="91"/>
      <c r="AF41" s="92"/>
      <c r="AG41" s="118"/>
    </row>
    <row r="42" spans="1:33" ht="45" customHeight="1" x14ac:dyDescent="0.25">
      <c r="A42" s="241"/>
      <c r="B42" s="244"/>
      <c r="C42" s="269"/>
      <c r="D42" s="93" t="s">
        <v>469</v>
      </c>
      <c r="E42" s="100"/>
      <c r="F42" s="89" t="s">
        <v>468</v>
      </c>
      <c r="G42" s="89" t="s">
        <v>467</v>
      </c>
      <c r="H42" s="269"/>
      <c r="I42" s="99"/>
      <c r="J42" s="91">
        <v>1</v>
      </c>
      <c r="K42" s="86" t="s">
        <v>466</v>
      </c>
      <c r="L42" s="258"/>
      <c r="M42" s="91">
        <v>0</v>
      </c>
      <c r="N42" s="87">
        <f>(M42*100)/1</f>
        <v>0</v>
      </c>
      <c r="O42" s="91">
        <v>0</v>
      </c>
      <c r="P42" s="92" t="e">
        <f t="shared" si="3"/>
        <v>#DIV/0!</v>
      </c>
      <c r="Q42" s="91">
        <v>0</v>
      </c>
      <c r="R42" s="87">
        <f>(Q42*100)/1</f>
        <v>0</v>
      </c>
      <c r="S42" s="91">
        <v>0</v>
      </c>
      <c r="T42" s="92">
        <v>0</v>
      </c>
      <c r="U42" s="91">
        <v>0</v>
      </c>
      <c r="V42" s="87">
        <f>(U42*100)/1</f>
        <v>0</v>
      </c>
      <c r="W42" s="91">
        <v>0</v>
      </c>
      <c r="X42" s="92" t="e">
        <f t="shared" si="5"/>
        <v>#DIV/0!</v>
      </c>
      <c r="Y42" s="91">
        <v>1</v>
      </c>
      <c r="Z42" s="87">
        <f>(Y42*100)/1</f>
        <v>100</v>
      </c>
      <c r="AA42" s="91"/>
      <c r="AB42" s="91"/>
      <c r="AC42" s="91"/>
      <c r="AD42" s="92"/>
      <c r="AE42" s="91"/>
      <c r="AF42" s="92"/>
      <c r="AG42" s="118"/>
    </row>
    <row r="43" spans="1:33" ht="49.5" customHeight="1" x14ac:dyDescent="0.25">
      <c r="A43" s="241"/>
      <c r="B43" s="244"/>
      <c r="C43" s="269"/>
      <c r="D43" s="93" t="s">
        <v>470</v>
      </c>
      <c r="E43" s="100"/>
      <c r="F43" s="89" t="s">
        <v>473</v>
      </c>
      <c r="G43" s="89" t="s">
        <v>472</v>
      </c>
      <c r="H43" s="269"/>
      <c r="I43" s="99"/>
      <c r="J43" s="91">
        <v>30</v>
      </c>
      <c r="K43" s="86" t="s">
        <v>471</v>
      </c>
      <c r="L43" s="258"/>
      <c r="M43" s="91">
        <v>7</v>
      </c>
      <c r="N43" s="87">
        <f>(M43*100)/30</f>
        <v>23.333333333333332</v>
      </c>
      <c r="O43" s="91">
        <v>28</v>
      </c>
      <c r="P43" s="92">
        <f t="shared" si="3"/>
        <v>400</v>
      </c>
      <c r="Q43" s="91">
        <v>7</v>
      </c>
      <c r="R43" s="87">
        <f>(Q43*100)/30</f>
        <v>23.333333333333332</v>
      </c>
      <c r="S43" s="91">
        <v>20</v>
      </c>
      <c r="T43" s="92">
        <f t="shared" si="4"/>
        <v>285.71428571428572</v>
      </c>
      <c r="U43" s="91">
        <v>8</v>
      </c>
      <c r="V43" s="87">
        <f>(U43*100)/30</f>
        <v>26.666666666666668</v>
      </c>
      <c r="W43" s="91">
        <v>30</v>
      </c>
      <c r="X43" s="92">
        <f t="shared" si="5"/>
        <v>375</v>
      </c>
      <c r="Y43" s="91">
        <v>8</v>
      </c>
      <c r="Z43" s="87">
        <f>(Y43*100)/30</f>
        <v>26.666666666666668</v>
      </c>
      <c r="AA43" s="91"/>
      <c r="AB43" s="91"/>
      <c r="AC43" s="91"/>
      <c r="AD43" s="92"/>
      <c r="AE43" s="91"/>
      <c r="AF43" s="92"/>
      <c r="AG43" s="118"/>
    </row>
    <row r="44" spans="1:33" ht="44.25" customHeight="1" x14ac:dyDescent="0.25">
      <c r="A44" s="241"/>
      <c r="B44" s="244"/>
      <c r="C44" s="269"/>
      <c r="D44" s="93" t="s">
        <v>474</v>
      </c>
      <c r="E44" s="100"/>
      <c r="F44" s="89" t="s">
        <v>477</v>
      </c>
      <c r="G44" s="89" t="s">
        <v>476</v>
      </c>
      <c r="H44" s="269"/>
      <c r="I44" s="99"/>
      <c r="J44" s="91">
        <v>30</v>
      </c>
      <c r="K44" s="86" t="s">
        <v>475</v>
      </c>
      <c r="L44" s="258"/>
      <c r="M44" s="91">
        <v>7</v>
      </c>
      <c r="N44" s="87">
        <f>(M44*100)/30</f>
        <v>23.333333333333332</v>
      </c>
      <c r="O44" s="91">
        <v>2</v>
      </c>
      <c r="P44" s="92">
        <f t="shared" si="3"/>
        <v>28.571428571428573</v>
      </c>
      <c r="Q44" s="91">
        <v>7</v>
      </c>
      <c r="R44" s="87">
        <f>(Q44*100)/30</f>
        <v>23.333333333333332</v>
      </c>
      <c r="S44" s="91">
        <v>25</v>
      </c>
      <c r="T44" s="92">
        <f t="shared" si="4"/>
        <v>357.14285714285717</v>
      </c>
      <c r="U44" s="91">
        <v>8</v>
      </c>
      <c r="V44" s="87">
        <f>(U44*100)/30</f>
        <v>26.666666666666668</v>
      </c>
      <c r="W44" s="91">
        <v>4</v>
      </c>
      <c r="X44" s="92">
        <f t="shared" si="5"/>
        <v>50</v>
      </c>
      <c r="Y44" s="91">
        <v>8</v>
      </c>
      <c r="Z44" s="87">
        <f>(Y44*100)/30</f>
        <v>26.666666666666668</v>
      </c>
      <c r="AA44" s="91"/>
      <c r="AB44" s="91"/>
      <c r="AC44" s="91"/>
      <c r="AD44" s="92"/>
      <c r="AE44" s="91"/>
      <c r="AF44" s="92"/>
      <c r="AG44" s="118"/>
    </row>
    <row r="45" spans="1:33" ht="46.5" customHeight="1" x14ac:dyDescent="0.25">
      <c r="A45" s="241"/>
      <c r="B45" s="244"/>
      <c r="C45" s="269"/>
      <c r="D45" s="93" t="s">
        <v>478</v>
      </c>
      <c r="E45" s="100"/>
      <c r="F45" s="89" t="s">
        <v>480</v>
      </c>
      <c r="G45" s="89" t="s">
        <v>479</v>
      </c>
      <c r="H45" s="269"/>
      <c r="I45" s="99"/>
      <c r="J45" s="91">
        <v>20</v>
      </c>
      <c r="K45" s="86" t="s">
        <v>427</v>
      </c>
      <c r="L45" s="258"/>
      <c r="M45" s="91">
        <v>5</v>
      </c>
      <c r="N45" s="87">
        <f>(M45*100)/20</f>
        <v>25</v>
      </c>
      <c r="O45" s="91">
        <v>4</v>
      </c>
      <c r="P45" s="92">
        <f t="shared" si="3"/>
        <v>80</v>
      </c>
      <c r="Q45" s="91">
        <v>5</v>
      </c>
      <c r="R45" s="87">
        <f>(Q45*100)/20</f>
        <v>25</v>
      </c>
      <c r="S45" s="91">
        <v>0</v>
      </c>
      <c r="T45" s="92">
        <f t="shared" si="4"/>
        <v>0</v>
      </c>
      <c r="U45" s="91">
        <v>5</v>
      </c>
      <c r="V45" s="87">
        <f>(U45*100)/20</f>
        <v>25</v>
      </c>
      <c r="W45" s="91">
        <v>3</v>
      </c>
      <c r="X45" s="92">
        <f t="shared" si="5"/>
        <v>60</v>
      </c>
      <c r="Y45" s="91">
        <v>5</v>
      </c>
      <c r="Z45" s="87">
        <f>(Y45*100)/20</f>
        <v>25</v>
      </c>
      <c r="AA45" s="91"/>
      <c r="AB45" s="91"/>
      <c r="AC45" s="91"/>
      <c r="AD45" s="92"/>
      <c r="AE45" s="91"/>
      <c r="AF45" s="92"/>
      <c r="AG45" s="118"/>
    </row>
    <row r="46" spans="1:33" ht="46.5" customHeight="1" x14ac:dyDescent="0.25">
      <c r="A46" s="241"/>
      <c r="B46" s="244"/>
      <c r="C46" s="269"/>
      <c r="D46" s="93" t="s">
        <v>481</v>
      </c>
      <c r="E46" s="100"/>
      <c r="F46" s="89" t="s">
        <v>484</v>
      </c>
      <c r="G46" s="89" t="s">
        <v>483</v>
      </c>
      <c r="H46" s="269"/>
      <c r="I46" s="99"/>
      <c r="J46" s="91">
        <v>50</v>
      </c>
      <c r="K46" s="86" t="s">
        <v>482</v>
      </c>
      <c r="L46" s="258"/>
      <c r="M46" s="91">
        <v>12</v>
      </c>
      <c r="N46" s="87">
        <f>(M46*100)/50</f>
        <v>24</v>
      </c>
      <c r="O46" s="91">
        <v>5</v>
      </c>
      <c r="P46" s="92">
        <f t="shared" si="3"/>
        <v>41.666666666666664</v>
      </c>
      <c r="Q46" s="91">
        <v>12</v>
      </c>
      <c r="R46" s="87">
        <f>(Q46*100)/50</f>
        <v>24</v>
      </c>
      <c r="S46" s="91">
        <v>26</v>
      </c>
      <c r="T46" s="92">
        <f t="shared" si="4"/>
        <v>216.66666666666666</v>
      </c>
      <c r="U46" s="91">
        <v>13</v>
      </c>
      <c r="V46" s="87">
        <f>(U46*100)/50</f>
        <v>26</v>
      </c>
      <c r="W46" s="91">
        <v>0</v>
      </c>
      <c r="X46" s="92">
        <f t="shared" si="5"/>
        <v>0</v>
      </c>
      <c r="Y46" s="91">
        <v>13</v>
      </c>
      <c r="Z46" s="87">
        <f>(Y46*100)/50</f>
        <v>26</v>
      </c>
      <c r="AA46" s="91"/>
      <c r="AB46" s="91"/>
      <c r="AC46" s="91"/>
      <c r="AD46" s="92"/>
      <c r="AE46" s="91"/>
      <c r="AF46" s="92"/>
      <c r="AG46" s="118"/>
    </row>
    <row r="47" spans="1:33" ht="47.25" customHeight="1" x14ac:dyDescent="0.25">
      <c r="A47" s="241"/>
      <c r="B47" s="244"/>
      <c r="C47" s="269"/>
      <c r="D47" s="106" t="s">
        <v>485</v>
      </c>
      <c r="E47" s="113"/>
      <c r="F47" s="89" t="s">
        <v>487</v>
      </c>
      <c r="G47" s="89" t="s">
        <v>467</v>
      </c>
      <c r="H47" s="269"/>
      <c r="I47" s="99"/>
      <c r="J47" s="91">
        <v>350</v>
      </c>
      <c r="K47" s="86" t="s">
        <v>486</v>
      </c>
      <c r="L47" s="258"/>
      <c r="M47" s="91">
        <v>88</v>
      </c>
      <c r="N47" s="87">
        <f>(M47*100)/350</f>
        <v>25.142857142857142</v>
      </c>
      <c r="O47" s="91">
        <v>115</v>
      </c>
      <c r="P47" s="92">
        <f t="shared" si="3"/>
        <v>130.68181818181819</v>
      </c>
      <c r="Q47" s="91">
        <v>88</v>
      </c>
      <c r="R47" s="87">
        <f>(Q47*100)/350</f>
        <v>25.142857142857142</v>
      </c>
      <c r="S47" s="91">
        <v>40</v>
      </c>
      <c r="T47" s="92">
        <f t="shared" si="4"/>
        <v>45.454545454545453</v>
      </c>
      <c r="U47" s="91">
        <v>87</v>
      </c>
      <c r="V47" s="87">
        <f>(U47*100)/350</f>
        <v>24.857142857142858</v>
      </c>
      <c r="W47" s="91">
        <v>100</v>
      </c>
      <c r="X47" s="92">
        <f t="shared" si="5"/>
        <v>114.94252873563218</v>
      </c>
      <c r="Y47" s="91">
        <v>87</v>
      </c>
      <c r="Z47" s="87">
        <f>(Y47*100)/350</f>
        <v>24.857142857142858</v>
      </c>
      <c r="AA47" s="91"/>
      <c r="AB47" s="91"/>
      <c r="AC47" s="91"/>
      <c r="AD47" s="92"/>
      <c r="AE47" s="91"/>
      <c r="AF47" s="92"/>
      <c r="AG47" s="118"/>
    </row>
    <row r="48" spans="1:33" ht="47.25" customHeight="1" x14ac:dyDescent="0.25">
      <c r="A48" s="241"/>
      <c r="B48" s="245"/>
      <c r="C48" s="270"/>
      <c r="D48" s="106" t="s">
        <v>488</v>
      </c>
      <c r="E48" s="113"/>
      <c r="F48" s="89" t="s">
        <v>491</v>
      </c>
      <c r="G48" s="89" t="s">
        <v>490</v>
      </c>
      <c r="H48" s="270"/>
      <c r="I48" s="94"/>
      <c r="J48" s="91">
        <v>120</v>
      </c>
      <c r="K48" s="86" t="s">
        <v>489</v>
      </c>
      <c r="L48" s="253"/>
      <c r="M48" s="91">
        <v>30</v>
      </c>
      <c r="N48" s="87">
        <f>(M48*100)/120</f>
        <v>25</v>
      </c>
      <c r="O48" s="91">
        <v>40</v>
      </c>
      <c r="P48" s="92">
        <f t="shared" si="3"/>
        <v>133.33333333333334</v>
      </c>
      <c r="Q48" s="91">
        <v>30</v>
      </c>
      <c r="R48" s="87">
        <f>(Q48*100)/120</f>
        <v>25</v>
      </c>
      <c r="S48" s="91">
        <v>93</v>
      </c>
      <c r="T48" s="92">
        <f t="shared" si="4"/>
        <v>310</v>
      </c>
      <c r="U48" s="91">
        <v>30</v>
      </c>
      <c r="V48" s="87">
        <f>(U48*100)/120</f>
        <v>25</v>
      </c>
      <c r="W48" s="91">
        <v>9</v>
      </c>
      <c r="X48" s="92">
        <f t="shared" si="5"/>
        <v>30</v>
      </c>
      <c r="Y48" s="91">
        <v>30</v>
      </c>
      <c r="Z48" s="87">
        <f>(Y48*100)/120</f>
        <v>25</v>
      </c>
      <c r="AA48" s="91"/>
      <c r="AB48" s="91"/>
      <c r="AC48" s="91"/>
      <c r="AD48" s="92"/>
      <c r="AE48" s="91"/>
      <c r="AF48" s="92"/>
      <c r="AG48" s="118"/>
    </row>
    <row r="49" spans="1:33" ht="52.5" customHeight="1" x14ac:dyDescent="0.25">
      <c r="A49" s="241"/>
      <c r="B49" s="243" t="s">
        <v>492</v>
      </c>
      <c r="C49" s="243" t="s">
        <v>493</v>
      </c>
      <c r="D49" s="93" t="s">
        <v>494</v>
      </c>
      <c r="E49" s="100"/>
      <c r="F49" s="248" t="s">
        <v>497</v>
      </c>
      <c r="G49" s="248" t="s">
        <v>496</v>
      </c>
      <c r="H49" s="248" t="s">
        <v>371</v>
      </c>
      <c r="I49" s="96"/>
      <c r="J49" s="91">
        <v>1200</v>
      </c>
      <c r="K49" s="250" t="s">
        <v>495</v>
      </c>
      <c r="L49" s="252"/>
      <c r="M49" s="252">
        <v>300</v>
      </c>
      <c r="N49" s="256">
        <f>(M49*100)/1200</f>
        <v>25</v>
      </c>
      <c r="O49" s="252">
        <v>288</v>
      </c>
      <c r="P49" s="254">
        <f>(O49*100)/M49</f>
        <v>96</v>
      </c>
      <c r="Q49" s="252">
        <v>300</v>
      </c>
      <c r="R49" s="256">
        <f>(Q49*100)/1200</f>
        <v>25</v>
      </c>
      <c r="S49" s="252">
        <v>375</v>
      </c>
      <c r="T49" s="254">
        <f>(S49*100)/Q49</f>
        <v>125</v>
      </c>
      <c r="U49" s="252">
        <v>300</v>
      </c>
      <c r="V49" s="256">
        <f>(U49*100)/1200</f>
        <v>25</v>
      </c>
      <c r="W49" s="252">
        <v>300</v>
      </c>
      <c r="X49" s="254">
        <f>(W49*100)/U49</f>
        <v>100</v>
      </c>
      <c r="Y49" s="252">
        <v>300</v>
      </c>
      <c r="Z49" s="256">
        <f>(Y49*100)/1200</f>
        <v>25</v>
      </c>
      <c r="AA49" s="252"/>
      <c r="AB49" s="252"/>
      <c r="AC49" s="252"/>
      <c r="AD49" s="254"/>
      <c r="AE49" s="252"/>
      <c r="AF49" s="254"/>
      <c r="AG49" s="243"/>
    </row>
    <row r="50" spans="1:33" ht="48" customHeight="1" x14ac:dyDescent="0.25">
      <c r="A50" s="241"/>
      <c r="B50" s="244"/>
      <c r="C50" s="244"/>
      <c r="D50" s="93" t="s">
        <v>498</v>
      </c>
      <c r="E50" s="100"/>
      <c r="F50" s="249"/>
      <c r="G50" s="249"/>
      <c r="H50" s="249"/>
      <c r="I50" s="98"/>
      <c r="J50" s="91">
        <v>639</v>
      </c>
      <c r="K50" s="251"/>
      <c r="L50" s="253"/>
      <c r="M50" s="253"/>
      <c r="N50" s="257"/>
      <c r="O50" s="253"/>
      <c r="P50" s="255"/>
      <c r="Q50" s="253"/>
      <c r="R50" s="257"/>
      <c r="S50" s="253"/>
      <c r="T50" s="255"/>
      <c r="U50" s="253"/>
      <c r="V50" s="257"/>
      <c r="W50" s="253"/>
      <c r="X50" s="255"/>
      <c r="Y50" s="253"/>
      <c r="Z50" s="257"/>
      <c r="AA50" s="253"/>
      <c r="AB50" s="253"/>
      <c r="AC50" s="253"/>
      <c r="AD50" s="255"/>
      <c r="AE50" s="253"/>
      <c r="AF50" s="255"/>
      <c r="AG50" s="245"/>
    </row>
    <row r="51" spans="1:33" ht="51.75" customHeight="1" x14ac:dyDescent="0.25">
      <c r="A51" s="241"/>
      <c r="B51" s="244"/>
      <c r="C51" s="244"/>
      <c r="D51" s="93" t="s">
        <v>499</v>
      </c>
      <c r="E51" s="100"/>
      <c r="F51" s="89" t="s">
        <v>502</v>
      </c>
      <c r="G51" s="89" t="s">
        <v>501</v>
      </c>
      <c r="H51" s="115" t="s">
        <v>371</v>
      </c>
      <c r="I51" s="115"/>
      <c r="J51" s="91">
        <v>240</v>
      </c>
      <c r="K51" s="86" t="s">
        <v>500</v>
      </c>
      <c r="L51" s="116"/>
      <c r="M51" s="91">
        <v>60</v>
      </c>
      <c r="N51" s="87">
        <f>(M51*100)/240</f>
        <v>25</v>
      </c>
      <c r="O51" s="91">
        <v>65</v>
      </c>
      <c r="P51" s="92">
        <f t="shared" ref="P51:P77" si="6">(O51*100)/M51</f>
        <v>108.33333333333333</v>
      </c>
      <c r="Q51" s="91">
        <v>60</v>
      </c>
      <c r="R51" s="87">
        <f>(Q51*100)/240</f>
        <v>25</v>
      </c>
      <c r="S51" s="91">
        <v>60</v>
      </c>
      <c r="T51" s="92">
        <f t="shared" ref="T51:T77" si="7">(S51*100)/Q51</f>
        <v>100</v>
      </c>
      <c r="U51" s="91">
        <v>60</v>
      </c>
      <c r="V51" s="87">
        <f>(U51*100)/240</f>
        <v>25</v>
      </c>
      <c r="W51" s="91">
        <v>67</v>
      </c>
      <c r="X51" s="92">
        <f>(W51*100)/U51</f>
        <v>111.66666666666667</v>
      </c>
      <c r="Y51" s="91">
        <v>60</v>
      </c>
      <c r="Z51" s="87">
        <f>(Y51*100)/240</f>
        <v>25</v>
      </c>
      <c r="AA51" s="91"/>
      <c r="AB51" s="91"/>
      <c r="AC51" s="91"/>
      <c r="AD51" s="92"/>
      <c r="AE51" s="91"/>
      <c r="AF51" s="92"/>
      <c r="AG51" s="118"/>
    </row>
    <row r="52" spans="1:33" ht="38.25" customHeight="1" x14ac:dyDescent="0.25">
      <c r="A52" s="241"/>
      <c r="B52" s="244"/>
      <c r="C52" s="244"/>
      <c r="D52" s="93" t="s">
        <v>503</v>
      </c>
      <c r="E52" s="100"/>
      <c r="F52" s="89" t="s">
        <v>506</v>
      </c>
      <c r="G52" s="89" t="s">
        <v>505</v>
      </c>
      <c r="H52" s="115" t="s">
        <v>371</v>
      </c>
      <c r="I52" s="115"/>
      <c r="J52" s="91">
        <v>1</v>
      </c>
      <c r="K52" s="86" t="s">
        <v>504</v>
      </c>
      <c r="L52" s="116"/>
      <c r="M52" s="91">
        <v>0</v>
      </c>
      <c r="N52" s="87">
        <f>(M52*10)/1</f>
        <v>0</v>
      </c>
      <c r="O52" s="91">
        <v>0</v>
      </c>
      <c r="P52" s="92" t="e">
        <f t="shared" si="6"/>
        <v>#DIV/0!</v>
      </c>
      <c r="Q52" s="91">
        <v>1</v>
      </c>
      <c r="R52" s="87">
        <f>(Q52*100)/1</f>
        <v>100</v>
      </c>
      <c r="S52" s="91">
        <v>1</v>
      </c>
      <c r="T52" s="92">
        <f t="shared" si="7"/>
        <v>100</v>
      </c>
      <c r="U52" s="91">
        <v>0</v>
      </c>
      <c r="V52" s="87">
        <f>(U52*100)/1</f>
        <v>0</v>
      </c>
      <c r="W52" s="91">
        <v>0</v>
      </c>
      <c r="X52" s="92" t="e">
        <f t="shared" ref="X52:X77" si="8">(W52*100)/U52</f>
        <v>#DIV/0!</v>
      </c>
      <c r="Y52" s="91">
        <v>0</v>
      </c>
      <c r="Z52" s="87">
        <f>(Y52*100)/1</f>
        <v>0</v>
      </c>
      <c r="AA52" s="91"/>
      <c r="AB52" s="91"/>
      <c r="AC52" s="91"/>
      <c r="AD52" s="92"/>
      <c r="AE52" s="91"/>
      <c r="AF52" s="92"/>
      <c r="AG52" s="118"/>
    </row>
    <row r="53" spans="1:33" ht="38.25" customHeight="1" x14ac:dyDescent="0.25">
      <c r="A53" s="241"/>
      <c r="B53" s="244"/>
      <c r="C53" s="244"/>
      <c r="D53" s="93" t="s">
        <v>507</v>
      </c>
      <c r="E53" s="100"/>
      <c r="F53" s="89" t="s">
        <v>510</v>
      </c>
      <c r="G53" s="89" t="s">
        <v>509</v>
      </c>
      <c r="H53" s="115" t="s">
        <v>371</v>
      </c>
      <c r="I53" s="115"/>
      <c r="J53" s="91">
        <v>4</v>
      </c>
      <c r="K53" s="86" t="s">
        <v>508</v>
      </c>
      <c r="L53" s="116"/>
      <c r="M53" s="91">
        <v>1</v>
      </c>
      <c r="N53" s="87">
        <f>(M53*100)/4</f>
        <v>25</v>
      </c>
      <c r="O53" s="91">
        <v>1</v>
      </c>
      <c r="P53" s="92">
        <f t="shared" si="6"/>
        <v>100</v>
      </c>
      <c r="Q53" s="91">
        <v>1</v>
      </c>
      <c r="R53" s="87">
        <f>(Q53*100)/4</f>
        <v>25</v>
      </c>
      <c r="S53" s="91">
        <v>2</v>
      </c>
      <c r="T53" s="92">
        <f t="shared" si="7"/>
        <v>200</v>
      </c>
      <c r="U53" s="91">
        <v>1</v>
      </c>
      <c r="V53" s="87">
        <f>(U53*100)/4</f>
        <v>25</v>
      </c>
      <c r="W53" s="91">
        <v>0</v>
      </c>
      <c r="X53" s="92">
        <f t="shared" si="8"/>
        <v>0</v>
      </c>
      <c r="Y53" s="91">
        <v>1</v>
      </c>
      <c r="Z53" s="87">
        <f>(Y53*100)/4</f>
        <v>25</v>
      </c>
      <c r="AA53" s="91"/>
      <c r="AB53" s="91"/>
      <c r="AC53" s="91"/>
      <c r="AD53" s="92"/>
      <c r="AE53" s="91"/>
      <c r="AF53" s="92"/>
      <c r="AG53" s="118"/>
    </row>
    <row r="54" spans="1:33" ht="45.75" customHeight="1" x14ac:dyDescent="0.25">
      <c r="A54" s="241"/>
      <c r="B54" s="245"/>
      <c r="C54" s="245"/>
      <c r="D54" s="111" t="s">
        <v>511</v>
      </c>
      <c r="E54" s="100"/>
      <c r="F54" s="89" t="s">
        <v>513</v>
      </c>
      <c r="G54" s="96" t="s">
        <v>505</v>
      </c>
      <c r="H54" s="115" t="s">
        <v>371</v>
      </c>
      <c r="I54" s="115"/>
      <c r="J54" s="91">
        <v>24</v>
      </c>
      <c r="K54" s="86" t="s">
        <v>512</v>
      </c>
      <c r="L54" s="116"/>
      <c r="M54" s="91">
        <v>24</v>
      </c>
      <c r="N54" s="87">
        <f>(M54*100)/24</f>
        <v>100</v>
      </c>
      <c r="O54" s="91">
        <v>24</v>
      </c>
      <c r="P54" s="92">
        <f t="shared" si="6"/>
        <v>100</v>
      </c>
      <c r="Q54" s="91">
        <v>0</v>
      </c>
      <c r="R54" s="87">
        <f>(Q54*100)/24</f>
        <v>0</v>
      </c>
      <c r="S54" s="91">
        <v>0</v>
      </c>
      <c r="T54" s="92">
        <v>0</v>
      </c>
      <c r="U54" s="91">
        <v>0</v>
      </c>
      <c r="V54" s="87">
        <f>(U54*100)/24</f>
        <v>0</v>
      </c>
      <c r="W54" s="91">
        <v>0</v>
      </c>
      <c r="X54" s="92" t="e">
        <f t="shared" si="8"/>
        <v>#DIV/0!</v>
      </c>
      <c r="Y54" s="91">
        <v>0</v>
      </c>
      <c r="Z54" s="87">
        <f>(Y54*100)/24</f>
        <v>0</v>
      </c>
      <c r="AA54" s="91"/>
      <c r="AB54" s="91"/>
      <c r="AC54" s="91"/>
      <c r="AD54" s="92"/>
      <c r="AE54" s="91"/>
      <c r="AF54" s="92"/>
      <c r="AG54" s="118"/>
    </row>
    <row r="55" spans="1:33" ht="43.5" customHeight="1" x14ac:dyDescent="0.25">
      <c r="A55" s="241"/>
      <c r="B55" s="243" t="s">
        <v>514</v>
      </c>
      <c r="C55" s="268" t="s">
        <v>515</v>
      </c>
      <c r="D55" s="93" t="s">
        <v>516</v>
      </c>
      <c r="E55" s="100"/>
      <c r="F55" s="89" t="s">
        <v>518</v>
      </c>
      <c r="G55" s="107" t="s">
        <v>517</v>
      </c>
      <c r="H55" s="115" t="s">
        <v>371</v>
      </c>
      <c r="I55" s="115"/>
      <c r="J55" s="91">
        <v>150</v>
      </c>
      <c r="K55" s="86" t="s">
        <v>423</v>
      </c>
      <c r="L55" s="116"/>
      <c r="M55" s="91">
        <v>0</v>
      </c>
      <c r="N55" s="87">
        <f>(M55*100)/150</f>
        <v>0</v>
      </c>
      <c r="O55" s="91">
        <v>0</v>
      </c>
      <c r="P55" s="92" t="e">
        <f t="shared" si="6"/>
        <v>#DIV/0!</v>
      </c>
      <c r="Q55" s="91">
        <v>0</v>
      </c>
      <c r="R55" s="87">
        <f>(Q55*100)/150</f>
        <v>0</v>
      </c>
      <c r="S55" s="91">
        <v>0</v>
      </c>
      <c r="T55" s="92">
        <v>0</v>
      </c>
      <c r="U55" s="91">
        <v>150</v>
      </c>
      <c r="V55" s="87">
        <f>(U55*100)/150</f>
        <v>100</v>
      </c>
      <c r="W55" s="91">
        <v>200</v>
      </c>
      <c r="X55" s="92">
        <f t="shared" si="8"/>
        <v>133.33333333333334</v>
      </c>
      <c r="Y55" s="91">
        <v>0</v>
      </c>
      <c r="Z55" s="87">
        <f>(Y55*100)/150</f>
        <v>0</v>
      </c>
      <c r="AA55" s="91"/>
      <c r="AB55" s="91"/>
      <c r="AC55" s="91"/>
      <c r="AD55" s="92"/>
      <c r="AE55" s="91"/>
      <c r="AF55" s="92"/>
      <c r="AG55" s="118"/>
    </row>
    <row r="56" spans="1:33" ht="41.25" customHeight="1" x14ac:dyDescent="0.25">
      <c r="A56" s="241"/>
      <c r="B56" s="244"/>
      <c r="C56" s="269"/>
      <c r="D56" s="97" t="s">
        <v>519</v>
      </c>
      <c r="E56" s="100"/>
      <c r="F56" s="89" t="s">
        <v>522</v>
      </c>
      <c r="G56" s="107" t="s">
        <v>521</v>
      </c>
      <c r="H56" s="115" t="s">
        <v>371</v>
      </c>
      <c r="I56" s="115"/>
      <c r="J56" s="91">
        <v>10</v>
      </c>
      <c r="K56" s="86" t="s">
        <v>520</v>
      </c>
      <c r="L56" s="116"/>
      <c r="M56" s="91">
        <v>10</v>
      </c>
      <c r="N56" s="87">
        <f>(M56*100)/10</f>
        <v>100</v>
      </c>
      <c r="O56" s="91">
        <v>10</v>
      </c>
      <c r="P56" s="92">
        <f t="shared" si="6"/>
        <v>100</v>
      </c>
      <c r="Q56" s="91">
        <v>10</v>
      </c>
      <c r="R56" s="87">
        <f>(Q56*100)/10</f>
        <v>100</v>
      </c>
      <c r="S56" s="91">
        <v>10</v>
      </c>
      <c r="T56" s="92">
        <v>0</v>
      </c>
      <c r="U56" s="91">
        <v>10</v>
      </c>
      <c r="V56" s="87">
        <f>(U56*100)/10</f>
        <v>100</v>
      </c>
      <c r="W56" s="91">
        <v>10</v>
      </c>
      <c r="X56" s="92">
        <f t="shared" si="8"/>
        <v>100</v>
      </c>
      <c r="Y56" s="91">
        <v>10</v>
      </c>
      <c r="Z56" s="87">
        <f>(Y56*100)/10</f>
        <v>100</v>
      </c>
      <c r="AA56" s="91"/>
      <c r="AB56" s="91"/>
      <c r="AC56" s="91"/>
      <c r="AD56" s="92"/>
      <c r="AE56" s="91"/>
      <c r="AF56" s="92"/>
      <c r="AG56" s="118"/>
    </row>
    <row r="57" spans="1:33" ht="41.25" customHeight="1" x14ac:dyDescent="0.25">
      <c r="A57" s="241"/>
      <c r="B57" s="244"/>
      <c r="C57" s="269"/>
      <c r="D57" s="97" t="s">
        <v>523</v>
      </c>
      <c r="E57" s="100"/>
      <c r="F57" s="89" t="s">
        <v>526</v>
      </c>
      <c r="G57" s="107" t="s">
        <v>525</v>
      </c>
      <c r="H57" s="115" t="s">
        <v>371</v>
      </c>
      <c r="I57" s="115"/>
      <c r="J57" s="91">
        <v>1</v>
      </c>
      <c r="K57" s="86" t="s">
        <v>524</v>
      </c>
      <c r="L57" s="116"/>
      <c r="M57" s="91">
        <v>0</v>
      </c>
      <c r="N57" s="87">
        <f>(M57*100)/1</f>
        <v>0</v>
      </c>
      <c r="O57" s="91">
        <v>0</v>
      </c>
      <c r="P57" s="92" t="e">
        <f t="shared" si="6"/>
        <v>#DIV/0!</v>
      </c>
      <c r="Q57" s="91">
        <v>0</v>
      </c>
      <c r="R57" s="87">
        <f>(Q57*100)/1</f>
        <v>0</v>
      </c>
      <c r="S57" s="91">
        <v>0</v>
      </c>
      <c r="T57" s="92">
        <v>0</v>
      </c>
      <c r="U57" s="91">
        <v>1</v>
      </c>
      <c r="V57" s="87">
        <f>(U57*100)/1</f>
        <v>100</v>
      </c>
      <c r="W57" s="91">
        <v>1</v>
      </c>
      <c r="X57" s="92">
        <f t="shared" si="8"/>
        <v>100</v>
      </c>
      <c r="Y57" s="91">
        <v>0</v>
      </c>
      <c r="Z57" s="87">
        <f>(Y57*100)/1</f>
        <v>0</v>
      </c>
      <c r="AA57" s="91"/>
      <c r="AB57" s="91"/>
      <c r="AC57" s="91"/>
      <c r="AD57" s="92"/>
      <c r="AE57" s="91"/>
      <c r="AF57" s="92"/>
      <c r="AG57" s="118"/>
    </row>
    <row r="58" spans="1:33" ht="38.25" customHeight="1" x14ac:dyDescent="0.25">
      <c r="A58" s="241"/>
      <c r="B58" s="245"/>
      <c r="C58" s="270"/>
      <c r="D58" s="97" t="s">
        <v>527</v>
      </c>
      <c r="E58" s="100"/>
      <c r="F58" s="89" t="s">
        <v>522</v>
      </c>
      <c r="G58" s="107" t="s">
        <v>521</v>
      </c>
      <c r="H58" s="115" t="s">
        <v>371</v>
      </c>
      <c r="I58" s="115"/>
      <c r="J58" s="91">
        <v>8</v>
      </c>
      <c r="K58" s="86" t="s">
        <v>520</v>
      </c>
      <c r="L58" s="116"/>
      <c r="M58" s="91">
        <v>8</v>
      </c>
      <c r="N58" s="87">
        <f>(M58*100)/8</f>
        <v>100</v>
      </c>
      <c r="O58" s="91">
        <v>8</v>
      </c>
      <c r="P58" s="92">
        <f t="shared" si="6"/>
        <v>100</v>
      </c>
      <c r="Q58" s="91">
        <v>8</v>
      </c>
      <c r="R58" s="87">
        <f>(Q58*100)/8</f>
        <v>100</v>
      </c>
      <c r="S58" s="91">
        <v>8</v>
      </c>
      <c r="T58" s="92">
        <f t="shared" si="7"/>
        <v>100</v>
      </c>
      <c r="U58" s="91">
        <v>8</v>
      </c>
      <c r="V58" s="87">
        <f>(U58*100)/8</f>
        <v>100</v>
      </c>
      <c r="W58" s="91">
        <v>8</v>
      </c>
      <c r="X58" s="92">
        <f t="shared" si="8"/>
        <v>100</v>
      </c>
      <c r="Y58" s="91">
        <v>8</v>
      </c>
      <c r="Z58" s="87">
        <f>(Y58*100)/8</f>
        <v>100</v>
      </c>
      <c r="AA58" s="91"/>
      <c r="AB58" s="91"/>
      <c r="AC58" s="91"/>
      <c r="AD58" s="92"/>
      <c r="AE58" s="91"/>
      <c r="AF58" s="92"/>
      <c r="AG58" s="118"/>
    </row>
    <row r="59" spans="1:33" ht="42.75" customHeight="1" x14ac:dyDescent="0.25">
      <c r="A59" s="241"/>
      <c r="B59" s="243" t="s">
        <v>528</v>
      </c>
      <c r="C59" s="268" t="s">
        <v>529</v>
      </c>
      <c r="D59" s="276" t="s">
        <v>530</v>
      </c>
      <c r="E59" s="100"/>
      <c r="F59" s="89" t="s">
        <v>532</v>
      </c>
      <c r="G59" s="89" t="s">
        <v>531</v>
      </c>
      <c r="H59" s="243" t="s">
        <v>371</v>
      </c>
      <c r="I59" s="102"/>
      <c r="J59" s="84">
        <v>10</v>
      </c>
      <c r="K59" s="90" t="s">
        <v>427</v>
      </c>
      <c r="L59" s="116"/>
      <c r="M59" s="91">
        <v>1</v>
      </c>
      <c r="N59" s="87">
        <f>(M59*100)/10</f>
        <v>10</v>
      </c>
      <c r="O59" s="91">
        <v>0</v>
      </c>
      <c r="P59" s="92">
        <f t="shared" si="6"/>
        <v>0</v>
      </c>
      <c r="Q59" s="91">
        <v>3</v>
      </c>
      <c r="R59" s="87">
        <f>(Q59*100)/10</f>
        <v>30</v>
      </c>
      <c r="S59" s="91">
        <v>0</v>
      </c>
      <c r="T59" s="92">
        <f t="shared" si="7"/>
        <v>0</v>
      </c>
      <c r="U59" s="91">
        <v>3</v>
      </c>
      <c r="V59" s="87">
        <f>(U59*100)/10</f>
        <v>30</v>
      </c>
      <c r="W59" s="91">
        <v>1</v>
      </c>
      <c r="X59" s="92">
        <f t="shared" si="8"/>
        <v>33.333333333333336</v>
      </c>
      <c r="Y59" s="91">
        <v>3</v>
      </c>
      <c r="Z59" s="87">
        <f>(Y59*100)/10</f>
        <v>30</v>
      </c>
      <c r="AA59" s="91"/>
      <c r="AB59" s="91"/>
      <c r="AC59" s="91"/>
      <c r="AD59" s="92"/>
      <c r="AE59" s="91"/>
      <c r="AF59" s="92"/>
      <c r="AG59" s="118"/>
    </row>
    <row r="60" spans="1:33" ht="42.75" customHeight="1" x14ac:dyDescent="0.25">
      <c r="A60" s="241"/>
      <c r="B60" s="244"/>
      <c r="C60" s="269"/>
      <c r="D60" s="277"/>
      <c r="E60" s="100"/>
      <c r="F60" s="89" t="s">
        <v>522</v>
      </c>
      <c r="G60" s="89" t="s">
        <v>521</v>
      </c>
      <c r="H60" s="244"/>
      <c r="I60" s="103"/>
      <c r="J60" s="84">
        <v>2</v>
      </c>
      <c r="K60" s="90" t="s">
        <v>520</v>
      </c>
      <c r="L60" s="116"/>
      <c r="M60" s="91">
        <v>0</v>
      </c>
      <c r="N60" s="87">
        <f>(M60*100)/2</f>
        <v>0</v>
      </c>
      <c r="O60" s="91">
        <v>0</v>
      </c>
      <c r="P60" s="92" t="e">
        <f t="shared" si="6"/>
        <v>#DIV/0!</v>
      </c>
      <c r="Q60" s="91">
        <v>1</v>
      </c>
      <c r="R60" s="87">
        <f>(Q60*100)/2</f>
        <v>50</v>
      </c>
      <c r="S60" s="91">
        <v>2</v>
      </c>
      <c r="T60" s="92">
        <f t="shared" si="7"/>
        <v>200</v>
      </c>
      <c r="U60" s="91">
        <v>1</v>
      </c>
      <c r="V60" s="87">
        <f>(U60*100)/2</f>
        <v>50</v>
      </c>
      <c r="W60" s="91">
        <v>0</v>
      </c>
      <c r="X60" s="92">
        <f t="shared" si="8"/>
        <v>0</v>
      </c>
      <c r="Y60" s="91">
        <v>0</v>
      </c>
      <c r="Z60" s="87">
        <f>(Y60*100)/2</f>
        <v>0</v>
      </c>
      <c r="AA60" s="91"/>
      <c r="AB60" s="91"/>
      <c r="AC60" s="91"/>
      <c r="AD60" s="92"/>
      <c r="AE60" s="91"/>
      <c r="AF60" s="92"/>
      <c r="AG60" s="118"/>
    </row>
    <row r="61" spans="1:33" ht="44.25" customHeight="1" x14ac:dyDescent="0.25">
      <c r="A61" s="241"/>
      <c r="B61" s="244"/>
      <c r="C61" s="269"/>
      <c r="D61" s="278"/>
      <c r="E61" s="100"/>
      <c r="F61" s="89" t="s">
        <v>535</v>
      </c>
      <c r="G61" s="89" t="s">
        <v>534</v>
      </c>
      <c r="H61" s="245"/>
      <c r="I61" s="104"/>
      <c r="J61" s="84">
        <v>2</v>
      </c>
      <c r="K61" s="90" t="s">
        <v>533</v>
      </c>
      <c r="L61" s="116"/>
      <c r="M61" s="91">
        <v>1</v>
      </c>
      <c r="N61" s="87">
        <f>(M61*100)/2</f>
        <v>50</v>
      </c>
      <c r="O61" s="91">
        <v>1</v>
      </c>
      <c r="P61" s="92">
        <f t="shared" si="6"/>
        <v>100</v>
      </c>
      <c r="Q61" s="91">
        <v>0</v>
      </c>
      <c r="R61" s="87">
        <f>(Q61*100)/2</f>
        <v>0</v>
      </c>
      <c r="S61" s="91">
        <v>0</v>
      </c>
      <c r="T61" s="92">
        <v>0</v>
      </c>
      <c r="U61" s="91">
        <v>1</v>
      </c>
      <c r="V61" s="87">
        <f>(U61*100)/2</f>
        <v>50</v>
      </c>
      <c r="W61" s="91">
        <v>0</v>
      </c>
      <c r="X61" s="92">
        <f t="shared" si="8"/>
        <v>0</v>
      </c>
      <c r="Y61" s="91">
        <v>0</v>
      </c>
      <c r="Z61" s="87">
        <f>(Y61*100)/2</f>
        <v>0</v>
      </c>
      <c r="AA61" s="91"/>
      <c r="AB61" s="91"/>
      <c r="AC61" s="91"/>
      <c r="AD61" s="92"/>
      <c r="AE61" s="91"/>
      <c r="AF61" s="92"/>
      <c r="AG61" s="118"/>
    </row>
    <row r="62" spans="1:33" ht="45" customHeight="1" x14ac:dyDescent="0.25">
      <c r="A62" s="241"/>
      <c r="B62" s="244"/>
      <c r="C62" s="269"/>
      <c r="D62" s="279" t="s">
        <v>536</v>
      </c>
      <c r="E62" s="113"/>
      <c r="F62" s="89" t="s">
        <v>539</v>
      </c>
      <c r="G62" s="89" t="s">
        <v>538</v>
      </c>
      <c r="H62" s="243" t="s">
        <v>371</v>
      </c>
      <c r="I62" s="102"/>
      <c r="J62" s="84">
        <v>18</v>
      </c>
      <c r="K62" s="90" t="s">
        <v>537</v>
      </c>
      <c r="L62" s="116"/>
      <c r="M62" s="91">
        <v>0</v>
      </c>
      <c r="N62" s="87">
        <f>(M62*100)/12</f>
        <v>0</v>
      </c>
      <c r="O62" s="91">
        <v>0</v>
      </c>
      <c r="P62" s="92" t="e">
        <f t="shared" si="6"/>
        <v>#DIV/0!</v>
      </c>
      <c r="Q62" s="91">
        <v>6</v>
      </c>
      <c r="R62" s="87">
        <f>(Q62*100)/18</f>
        <v>33.333333333333336</v>
      </c>
      <c r="S62" s="91">
        <v>0</v>
      </c>
      <c r="T62" s="92">
        <f t="shared" si="7"/>
        <v>0</v>
      </c>
      <c r="U62" s="91">
        <v>6</v>
      </c>
      <c r="V62" s="87">
        <f>(U62*100)/18</f>
        <v>33.333333333333336</v>
      </c>
      <c r="W62" s="91">
        <v>0</v>
      </c>
      <c r="X62" s="92">
        <f t="shared" si="8"/>
        <v>0</v>
      </c>
      <c r="Y62" s="91">
        <v>6</v>
      </c>
      <c r="Z62" s="87">
        <f>(Y62*100)/18</f>
        <v>33.333333333333336</v>
      </c>
      <c r="AA62" s="91"/>
      <c r="AB62" s="91"/>
      <c r="AC62" s="91"/>
      <c r="AD62" s="92"/>
      <c r="AE62" s="91"/>
      <c r="AF62" s="92"/>
      <c r="AG62" s="118"/>
    </row>
    <row r="63" spans="1:33" ht="54" customHeight="1" x14ac:dyDescent="0.25">
      <c r="A63" s="241"/>
      <c r="B63" s="244"/>
      <c r="C63" s="269"/>
      <c r="D63" s="280"/>
      <c r="E63" s="113"/>
      <c r="F63" s="89" t="s">
        <v>542</v>
      </c>
      <c r="G63" s="107" t="s">
        <v>541</v>
      </c>
      <c r="H63" s="244"/>
      <c r="I63" s="103"/>
      <c r="J63" s="84">
        <v>1</v>
      </c>
      <c r="K63" s="90" t="s">
        <v>540</v>
      </c>
      <c r="L63" s="116"/>
      <c r="M63" s="91">
        <v>0</v>
      </c>
      <c r="N63" s="87">
        <f>(M63*100)/1</f>
        <v>0</v>
      </c>
      <c r="O63" s="91">
        <v>0</v>
      </c>
      <c r="P63" s="92" t="e">
        <f t="shared" si="6"/>
        <v>#DIV/0!</v>
      </c>
      <c r="Q63" s="91">
        <v>0</v>
      </c>
      <c r="R63" s="87">
        <f>(Q63*100)/1</f>
        <v>0</v>
      </c>
      <c r="S63" s="91">
        <v>0</v>
      </c>
      <c r="T63" s="92">
        <v>0</v>
      </c>
      <c r="U63" s="91">
        <v>1</v>
      </c>
      <c r="V63" s="87">
        <f>(U63*100)/1</f>
        <v>100</v>
      </c>
      <c r="W63" s="91">
        <v>2</v>
      </c>
      <c r="X63" s="92">
        <f t="shared" si="8"/>
        <v>200</v>
      </c>
      <c r="Y63" s="91">
        <v>0</v>
      </c>
      <c r="Z63" s="87">
        <f>(Y63*100)/1</f>
        <v>0</v>
      </c>
      <c r="AA63" s="91"/>
      <c r="AB63" s="91"/>
      <c r="AC63" s="91"/>
      <c r="AD63" s="92"/>
      <c r="AE63" s="91"/>
      <c r="AF63" s="92"/>
      <c r="AG63" s="118"/>
    </row>
    <row r="64" spans="1:33" ht="51.75" customHeight="1" x14ac:dyDescent="0.25">
      <c r="A64" s="241"/>
      <c r="B64" s="244"/>
      <c r="C64" s="270"/>
      <c r="D64" s="281"/>
      <c r="E64" s="113"/>
      <c r="F64" s="89" t="s">
        <v>545</v>
      </c>
      <c r="G64" s="107" t="s">
        <v>544</v>
      </c>
      <c r="H64" s="245"/>
      <c r="I64" s="104"/>
      <c r="J64" s="84">
        <v>12</v>
      </c>
      <c r="K64" s="90" t="s">
        <v>543</v>
      </c>
      <c r="L64" s="116"/>
      <c r="M64" s="91">
        <v>0</v>
      </c>
      <c r="N64" s="87">
        <f>(M64*100)/12</f>
        <v>0</v>
      </c>
      <c r="O64" s="91">
        <v>0</v>
      </c>
      <c r="P64" s="92" t="e">
        <f t="shared" si="6"/>
        <v>#DIV/0!</v>
      </c>
      <c r="Q64" s="91">
        <v>4</v>
      </c>
      <c r="R64" s="87">
        <f>(Q64*100)/12</f>
        <v>33.333333333333336</v>
      </c>
      <c r="S64" s="91">
        <v>0</v>
      </c>
      <c r="T64" s="92">
        <f t="shared" si="7"/>
        <v>0</v>
      </c>
      <c r="U64" s="91">
        <v>4</v>
      </c>
      <c r="V64" s="87">
        <f>(U64*100)/12</f>
        <v>33.333333333333336</v>
      </c>
      <c r="W64" s="91">
        <v>0</v>
      </c>
      <c r="X64" s="92">
        <f t="shared" si="8"/>
        <v>0</v>
      </c>
      <c r="Y64" s="91">
        <v>4</v>
      </c>
      <c r="Z64" s="87">
        <f>(Y64*100)/12</f>
        <v>33.333333333333336</v>
      </c>
      <c r="AA64" s="91"/>
      <c r="AB64" s="91"/>
      <c r="AC64" s="91"/>
      <c r="AD64" s="92"/>
      <c r="AE64" s="91"/>
      <c r="AF64" s="92"/>
      <c r="AG64" s="118"/>
    </row>
    <row r="65" spans="1:33" ht="60" customHeight="1" x14ac:dyDescent="0.25">
      <c r="A65" s="241"/>
      <c r="B65" s="244"/>
      <c r="C65" s="243" t="s">
        <v>546</v>
      </c>
      <c r="D65" s="282" t="s">
        <v>547</v>
      </c>
      <c r="E65" s="91"/>
      <c r="F65" s="89" t="s">
        <v>522</v>
      </c>
      <c r="G65" s="107" t="s">
        <v>521</v>
      </c>
      <c r="H65" s="243" t="s">
        <v>371</v>
      </c>
      <c r="I65" s="102"/>
      <c r="J65" s="84">
        <v>5</v>
      </c>
      <c r="K65" s="90" t="s">
        <v>520</v>
      </c>
      <c r="L65" s="116"/>
      <c r="M65" s="91">
        <v>0</v>
      </c>
      <c r="N65" s="87">
        <f>(M65*100)/5</f>
        <v>0</v>
      </c>
      <c r="O65" s="91">
        <v>0</v>
      </c>
      <c r="P65" s="92" t="e">
        <f t="shared" si="6"/>
        <v>#DIV/0!</v>
      </c>
      <c r="Q65" s="91">
        <v>2</v>
      </c>
      <c r="R65" s="87">
        <f>(Q65*100)/5</f>
        <v>40</v>
      </c>
      <c r="S65" s="91">
        <v>3</v>
      </c>
      <c r="T65" s="92">
        <f t="shared" si="7"/>
        <v>150</v>
      </c>
      <c r="U65" s="91">
        <v>2</v>
      </c>
      <c r="V65" s="87">
        <f>(U65*100)/5</f>
        <v>40</v>
      </c>
      <c r="W65" s="91">
        <v>0</v>
      </c>
      <c r="X65" s="92">
        <f t="shared" si="8"/>
        <v>0</v>
      </c>
      <c r="Y65" s="91">
        <v>1</v>
      </c>
      <c r="Z65" s="87">
        <f>(Y65*100)/5</f>
        <v>20</v>
      </c>
      <c r="AA65" s="91"/>
      <c r="AB65" s="91"/>
      <c r="AC65" s="91"/>
      <c r="AD65" s="92"/>
      <c r="AE65" s="91"/>
      <c r="AF65" s="92"/>
      <c r="AG65" s="118"/>
    </row>
    <row r="66" spans="1:33" ht="49.5" customHeight="1" x14ac:dyDescent="0.25">
      <c r="A66" s="241"/>
      <c r="B66" s="244"/>
      <c r="C66" s="244"/>
      <c r="D66" s="283"/>
      <c r="E66" s="91"/>
      <c r="F66" s="89" t="s">
        <v>550</v>
      </c>
      <c r="G66" s="107" t="s">
        <v>549</v>
      </c>
      <c r="H66" s="244"/>
      <c r="I66" s="103"/>
      <c r="J66" s="84">
        <v>10</v>
      </c>
      <c r="K66" s="86" t="s">
        <v>548</v>
      </c>
      <c r="L66" s="116"/>
      <c r="M66" s="91">
        <v>0</v>
      </c>
      <c r="N66" s="87">
        <f>(M66*100)/10</f>
        <v>0</v>
      </c>
      <c r="O66" s="91">
        <v>0</v>
      </c>
      <c r="P66" s="92">
        <f ca="1">(P66*100)/M66</f>
        <v>0</v>
      </c>
      <c r="Q66" s="91">
        <v>2</v>
      </c>
      <c r="R66" s="87">
        <f>(Q66*100)/10</f>
        <v>20</v>
      </c>
      <c r="S66" s="91">
        <v>1</v>
      </c>
      <c r="T66" s="92">
        <f t="shared" si="7"/>
        <v>50</v>
      </c>
      <c r="U66" s="91">
        <v>3</v>
      </c>
      <c r="V66" s="87">
        <f>(U66*100)/10</f>
        <v>30</v>
      </c>
      <c r="W66" s="91">
        <v>1</v>
      </c>
      <c r="X66" s="92">
        <f t="shared" si="8"/>
        <v>33.333333333333336</v>
      </c>
      <c r="Y66" s="91">
        <v>5</v>
      </c>
      <c r="Z66" s="87">
        <f>(Y66*100)/10</f>
        <v>50</v>
      </c>
      <c r="AA66" s="91"/>
      <c r="AB66" s="91"/>
      <c r="AC66" s="91"/>
      <c r="AD66" s="92"/>
      <c r="AE66" s="91"/>
      <c r="AF66" s="92"/>
      <c r="AG66" s="118"/>
    </row>
    <row r="67" spans="1:33" ht="49.5" customHeight="1" x14ac:dyDescent="0.25">
      <c r="A67" s="241"/>
      <c r="B67" s="244"/>
      <c r="C67" s="103"/>
      <c r="D67" s="284"/>
      <c r="E67" s="91"/>
      <c r="F67" s="89" t="s">
        <v>468</v>
      </c>
      <c r="G67" s="107" t="s">
        <v>467</v>
      </c>
      <c r="H67" s="245"/>
      <c r="I67" s="104"/>
      <c r="J67" s="84">
        <v>1</v>
      </c>
      <c r="K67" s="86" t="s">
        <v>466</v>
      </c>
      <c r="L67" s="116"/>
      <c r="M67" s="91">
        <v>0</v>
      </c>
      <c r="N67" s="87">
        <f>(M67*100)/1</f>
        <v>0</v>
      </c>
      <c r="O67" s="91">
        <v>0</v>
      </c>
      <c r="P67" s="92">
        <f ca="1">(P67*100)/M67</f>
        <v>0</v>
      </c>
      <c r="Q67" s="91">
        <v>0</v>
      </c>
      <c r="R67" s="87">
        <f>(Q67*100)/1</f>
        <v>0</v>
      </c>
      <c r="S67" s="91">
        <v>0</v>
      </c>
      <c r="T67" s="92">
        <v>0</v>
      </c>
      <c r="U67" s="91">
        <v>1</v>
      </c>
      <c r="V67" s="87">
        <f>(U67*100)/1</f>
        <v>100</v>
      </c>
      <c r="W67" s="91">
        <v>0</v>
      </c>
      <c r="X67" s="92">
        <f t="shared" si="8"/>
        <v>0</v>
      </c>
      <c r="Y67" s="91">
        <v>0</v>
      </c>
      <c r="Z67" s="87">
        <f>(Y67*100)/1</f>
        <v>0</v>
      </c>
      <c r="AA67" s="91"/>
      <c r="AB67" s="91"/>
      <c r="AC67" s="91"/>
      <c r="AD67" s="92"/>
      <c r="AE67" s="91"/>
      <c r="AF67" s="92"/>
      <c r="AG67" s="118"/>
    </row>
    <row r="68" spans="1:33" ht="120.75" customHeight="1" x14ac:dyDescent="0.25">
      <c r="A68" s="241"/>
      <c r="B68" s="244"/>
      <c r="C68" s="100" t="s">
        <v>551</v>
      </c>
      <c r="D68" s="93" t="s">
        <v>552</v>
      </c>
      <c r="E68" s="100"/>
      <c r="F68" s="89" t="s">
        <v>553</v>
      </c>
      <c r="G68" s="107" t="s">
        <v>549</v>
      </c>
      <c r="H68" s="84" t="s">
        <v>371</v>
      </c>
      <c r="I68" s="84"/>
      <c r="J68" s="91">
        <v>100</v>
      </c>
      <c r="K68" s="86" t="s">
        <v>427</v>
      </c>
      <c r="L68" s="116"/>
      <c r="M68" s="91">
        <v>25</v>
      </c>
      <c r="N68" s="87">
        <f>(M68*100)/100</f>
        <v>25</v>
      </c>
      <c r="O68" s="91">
        <v>0</v>
      </c>
      <c r="P68" s="92">
        <f t="shared" si="6"/>
        <v>0</v>
      </c>
      <c r="Q68" s="91">
        <v>25</v>
      </c>
      <c r="R68" s="87">
        <f>(Q68*100)/100</f>
        <v>25</v>
      </c>
      <c r="S68" s="91">
        <v>7</v>
      </c>
      <c r="T68" s="92">
        <f t="shared" si="7"/>
        <v>28</v>
      </c>
      <c r="U68" s="91">
        <v>25</v>
      </c>
      <c r="V68" s="87">
        <f>(U68*100)/100</f>
        <v>25</v>
      </c>
      <c r="W68" s="91">
        <v>1</v>
      </c>
      <c r="X68" s="92">
        <f t="shared" si="8"/>
        <v>4</v>
      </c>
      <c r="Y68" s="91">
        <v>25</v>
      </c>
      <c r="Z68" s="87">
        <f>(Y68*100)/100</f>
        <v>25</v>
      </c>
      <c r="AA68" s="91"/>
      <c r="AB68" s="91"/>
      <c r="AC68" s="91"/>
      <c r="AD68" s="92"/>
      <c r="AE68" s="91"/>
      <c r="AF68" s="92"/>
      <c r="AG68" s="118"/>
    </row>
    <row r="69" spans="1:33" ht="69" customHeight="1" x14ac:dyDescent="0.25">
      <c r="A69" s="241"/>
      <c r="B69" s="244"/>
      <c r="C69" s="100" t="s">
        <v>554</v>
      </c>
      <c r="D69" s="93" t="s">
        <v>555</v>
      </c>
      <c r="E69" s="100"/>
      <c r="F69" s="89" t="s">
        <v>468</v>
      </c>
      <c r="G69" s="107" t="s">
        <v>467</v>
      </c>
      <c r="H69" s="84" t="s">
        <v>371</v>
      </c>
      <c r="I69" s="84"/>
      <c r="J69" s="91">
        <v>2</v>
      </c>
      <c r="K69" s="86" t="s">
        <v>466</v>
      </c>
      <c r="L69" s="116"/>
      <c r="M69" s="91">
        <v>0</v>
      </c>
      <c r="N69" s="87">
        <f>(M69*100)/2</f>
        <v>0</v>
      </c>
      <c r="O69" s="91">
        <v>1</v>
      </c>
      <c r="P69" s="92">
        <f ca="1">(P69*100)/M69</f>
        <v>0</v>
      </c>
      <c r="Q69" s="91">
        <v>0</v>
      </c>
      <c r="R69" s="87">
        <f>(Q69*100)/2</f>
        <v>0</v>
      </c>
      <c r="S69" s="91">
        <v>0</v>
      </c>
      <c r="T69" s="92">
        <v>0</v>
      </c>
      <c r="U69" s="91">
        <v>1</v>
      </c>
      <c r="V69" s="87">
        <f>(U69*100)/2</f>
        <v>50</v>
      </c>
      <c r="W69" s="91">
        <v>0</v>
      </c>
      <c r="X69" s="92">
        <f t="shared" si="8"/>
        <v>0</v>
      </c>
      <c r="Y69" s="91">
        <v>1</v>
      </c>
      <c r="Z69" s="87">
        <f>(Y69*100)/2</f>
        <v>50</v>
      </c>
      <c r="AA69" s="91"/>
      <c r="AB69" s="91"/>
      <c r="AC69" s="91"/>
      <c r="AD69" s="92"/>
      <c r="AE69" s="91"/>
      <c r="AF69" s="92"/>
      <c r="AG69" s="118"/>
    </row>
    <row r="70" spans="1:33" ht="72" customHeight="1" x14ac:dyDescent="0.25">
      <c r="A70" s="241"/>
      <c r="B70" s="244"/>
      <c r="C70" s="100" t="s">
        <v>450</v>
      </c>
      <c r="D70" s="93" t="s">
        <v>556</v>
      </c>
      <c r="E70" s="100"/>
      <c r="F70" s="89" t="s">
        <v>558</v>
      </c>
      <c r="G70" s="107" t="s">
        <v>479</v>
      </c>
      <c r="H70" s="84" t="s">
        <v>371</v>
      </c>
      <c r="I70" s="84"/>
      <c r="J70" s="91">
        <v>10</v>
      </c>
      <c r="K70" s="86" t="s">
        <v>557</v>
      </c>
      <c r="L70" s="116"/>
      <c r="M70" s="91">
        <v>1</v>
      </c>
      <c r="N70" s="87">
        <f>(M70*100)/10</f>
        <v>10</v>
      </c>
      <c r="O70" s="91">
        <v>4</v>
      </c>
      <c r="P70" s="92">
        <f t="shared" si="6"/>
        <v>400</v>
      </c>
      <c r="Q70" s="91">
        <v>2</v>
      </c>
      <c r="R70" s="87">
        <f>(Q70*100)/10</f>
        <v>20</v>
      </c>
      <c r="S70" s="91">
        <v>0</v>
      </c>
      <c r="T70" s="92">
        <f t="shared" si="7"/>
        <v>0</v>
      </c>
      <c r="U70" s="91">
        <v>4</v>
      </c>
      <c r="V70" s="87">
        <f>(U70*100)/10</f>
        <v>40</v>
      </c>
      <c r="W70" s="91">
        <v>0</v>
      </c>
      <c r="X70" s="92">
        <f t="shared" si="8"/>
        <v>0</v>
      </c>
      <c r="Y70" s="91">
        <v>3</v>
      </c>
      <c r="Z70" s="87">
        <f>(Y70*100)/10</f>
        <v>30</v>
      </c>
      <c r="AA70" s="91"/>
      <c r="AB70" s="91"/>
      <c r="AC70" s="91"/>
      <c r="AD70" s="92"/>
      <c r="AE70" s="91"/>
      <c r="AF70" s="92"/>
      <c r="AG70" s="118"/>
    </row>
    <row r="71" spans="1:33" ht="72" customHeight="1" x14ac:dyDescent="0.25">
      <c r="A71" s="241"/>
      <c r="B71" s="244"/>
      <c r="C71" s="243" t="s">
        <v>559</v>
      </c>
      <c r="D71" s="97" t="s">
        <v>560</v>
      </c>
      <c r="E71" s="100"/>
      <c r="F71" s="89" t="s">
        <v>468</v>
      </c>
      <c r="G71" s="107" t="s">
        <v>467</v>
      </c>
      <c r="H71" s="84" t="s">
        <v>371</v>
      </c>
      <c r="I71" s="84"/>
      <c r="J71" s="91">
        <v>2</v>
      </c>
      <c r="K71" s="86" t="s">
        <v>466</v>
      </c>
      <c r="L71" s="116"/>
      <c r="M71" s="91">
        <v>0</v>
      </c>
      <c r="N71" s="87">
        <f>(M71*100)/2</f>
        <v>0</v>
      </c>
      <c r="O71" s="91">
        <v>0</v>
      </c>
      <c r="P71" s="92">
        <f ca="1">(P71*100)/M71</f>
        <v>0</v>
      </c>
      <c r="Q71" s="91">
        <v>0</v>
      </c>
      <c r="R71" s="87">
        <f>(Q71*100)/2</f>
        <v>0</v>
      </c>
      <c r="S71" s="91">
        <v>0</v>
      </c>
      <c r="T71" s="92">
        <v>0</v>
      </c>
      <c r="U71" s="91">
        <v>1</v>
      </c>
      <c r="V71" s="87">
        <f>(U71*100)/2</f>
        <v>50</v>
      </c>
      <c r="W71" s="91">
        <v>0</v>
      </c>
      <c r="X71" s="92">
        <f t="shared" si="8"/>
        <v>0</v>
      </c>
      <c r="Y71" s="91">
        <v>1</v>
      </c>
      <c r="Z71" s="87">
        <f>(Y71*100)/2</f>
        <v>50</v>
      </c>
      <c r="AA71" s="91"/>
      <c r="AB71" s="91"/>
      <c r="AC71" s="91"/>
      <c r="AD71" s="92"/>
      <c r="AE71" s="91"/>
      <c r="AF71" s="92"/>
      <c r="AG71" s="118"/>
    </row>
    <row r="72" spans="1:33" ht="72" customHeight="1" x14ac:dyDescent="0.25">
      <c r="A72" s="241"/>
      <c r="B72" s="244"/>
      <c r="C72" s="244"/>
      <c r="D72" s="97" t="s">
        <v>561</v>
      </c>
      <c r="E72" s="100"/>
      <c r="F72" s="89" t="s">
        <v>563</v>
      </c>
      <c r="G72" s="107" t="s">
        <v>538</v>
      </c>
      <c r="H72" s="84" t="s">
        <v>371</v>
      </c>
      <c r="I72" s="84"/>
      <c r="J72" s="91">
        <v>2</v>
      </c>
      <c r="K72" s="86" t="s">
        <v>562</v>
      </c>
      <c r="L72" s="116"/>
      <c r="M72" s="91">
        <v>0</v>
      </c>
      <c r="N72" s="87">
        <f>(M72*100)/2</f>
        <v>0</v>
      </c>
      <c r="O72" s="91">
        <v>0</v>
      </c>
      <c r="P72" s="92">
        <f ca="1">(P72*100)/M72</f>
        <v>0</v>
      </c>
      <c r="Q72" s="91">
        <v>0</v>
      </c>
      <c r="R72" s="87">
        <f>(Q72*100)/2</f>
        <v>0</v>
      </c>
      <c r="S72" s="91">
        <v>0</v>
      </c>
      <c r="T72" s="92">
        <v>0</v>
      </c>
      <c r="U72" s="91">
        <v>1</v>
      </c>
      <c r="V72" s="87">
        <f>(U72*100)/2</f>
        <v>50</v>
      </c>
      <c r="W72" s="91">
        <v>0</v>
      </c>
      <c r="X72" s="92">
        <f t="shared" si="8"/>
        <v>0</v>
      </c>
      <c r="Y72" s="91">
        <v>1</v>
      </c>
      <c r="Z72" s="87">
        <f>(Y72*100)/2</f>
        <v>50</v>
      </c>
      <c r="AA72" s="91"/>
      <c r="AB72" s="91"/>
      <c r="AC72" s="91"/>
      <c r="AD72" s="92"/>
      <c r="AE72" s="91"/>
      <c r="AF72" s="92"/>
      <c r="AG72" s="118"/>
    </row>
    <row r="73" spans="1:33" ht="72" customHeight="1" x14ac:dyDescent="0.25">
      <c r="A73" s="241"/>
      <c r="B73" s="244"/>
      <c r="C73" s="245"/>
      <c r="D73" s="97" t="s">
        <v>564</v>
      </c>
      <c r="E73" s="100"/>
      <c r="F73" s="89" t="s">
        <v>567</v>
      </c>
      <c r="G73" s="107" t="s">
        <v>566</v>
      </c>
      <c r="H73" s="84" t="s">
        <v>371</v>
      </c>
      <c r="I73" s="84"/>
      <c r="J73" s="91">
        <v>2000</v>
      </c>
      <c r="K73" s="86" t="s">
        <v>565</v>
      </c>
      <c r="L73" s="116"/>
      <c r="M73" s="91">
        <v>500</v>
      </c>
      <c r="N73" s="87">
        <f>(M73*100)/2000</f>
        <v>25</v>
      </c>
      <c r="O73" s="91">
        <v>544</v>
      </c>
      <c r="P73" s="92">
        <f t="shared" si="6"/>
        <v>108.8</v>
      </c>
      <c r="Q73" s="91">
        <v>500</v>
      </c>
      <c r="R73" s="87">
        <f>(Q73*100)/2000</f>
        <v>25</v>
      </c>
      <c r="S73" s="91">
        <v>479</v>
      </c>
      <c r="T73" s="92">
        <f t="shared" si="7"/>
        <v>95.8</v>
      </c>
      <c r="U73" s="91">
        <v>500</v>
      </c>
      <c r="V73" s="87">
        <f>(U73*100)/2000</f>
        <v>25</v>
      </c>
      <c r="W73" s="91">
        <v>476</v>
      </c>
      <c r="X73" s="92">
        <f t="shared" si="8"/>
        <v>95.2</v>
      </c>
      <c r="Y73" s="91">
        <v>500</v>
      </c>
      <c r="Z73" s="87">
        <f>(Y73*100)/2000</f>
        <v>25</v>
      </c>
      <c r="AA73" s="91"/>
      <c r="AB73" s="91"/>
      <c r="AC73" s="91"/>
      <c r="AD73" s="92"/>
      <c r="AE73" s="91"/>
      <c r="AF73" s="92"/>
      <c r="AG73" s="118"/>
    </row>
    <row r="74" spans="1:33" ht="72" customHeight="1" x14ac:dyDescent="0.25">
      <c r="A74" s="241"/>
      <c r="B74" s="244"/>
      <c r="C74" s="243" t="s">
        <v>568</v>
      </c>
      <c r="D74" s="97" t="s">
        <v>569</v>
      </c>
      <c r="E74" s="100"/>
      <c r="F74" s="89" t="s">
        <v>522</v>
      </c>
      <c r="G74" s="107" t="s">
        <v>521</v>
      </c>
      <c r="H74" s="84" t="s">
        <v>371</v>
      </c>
      <c r="I74" s="84"/>
      <c r="J74" s="91">
        <v>12</v>
      </c>
      <c r="K74" s="86" t="s">
        <v>520</v>
      </c>
      <c r="L74" s="116"/>
      <c r="M74" s="91">
        <v>3</v>
      </c>
      <c r="N74" s="87">
        <f>(M74*100)/12</f>
        <v>25</v>
      </c>
      <c r="O74" s="91">
        <v>2</v>
      </c>
      <c r="P74" s="92">
        <f t="shared" si="6"/>
        <v>66.666666666666671</v>
      </c>
      <c r="Q74" s="91">
        <v>3</v>
      </c>
      <c r="R74" s="87">
        <f>(Q74*100)/12</f>
        <v>25</v>
      </c>
      <c r="S74" s="91">
        <v>4</v>
      </c>
      <c r="T74" s="92">
        <f t="shared" si="7"/>
        <v>133.33333333333334</v>
      </c>
      <c r="U74" s="91">
        <v>3</v>
      </c>
      <c r="V74" s="87">
        <f>(U74*100)/12</f>
        <v>25</v>
      </c>
      <c r="W74" s="91">
        <v>1</v>
      </c>
      <c r="X74" s="92">
        <f t="shared" si="8"/>
        <v>33.333333333333336</v>
      </c>
      <c r="Y74" s="91">
        <v>3</v>
      </c>
      <c r="Z74" s="87">
        <f>(Y74*100)/12</f>
        <v>25</v>
      </c>
      <c r="AA74" s="91"/>
      <c r="AB74" s="91"/>
      <c r="AC74" s="91"/>
      <c r="AD74" s="92"/>
      <c r="AE74" s="91"/>
      <c r="AF74" s="92"/>
      <c r="AG74" s="118"/>
    </row>
    <row r="75" spans="1:33" ht="69" customHeight="1" x14ac:dyDescent="0.25">
      <c r="A75" s="241"/>
      <c r="B75" s="245"/>
      <c r="C75" s="245"/>
      <c r="D75" s="97" t="s">
        <v>570</v>
      </c>
      <c r="E75" s="100"/>
      <c r="F75" s="89" t="s">
        <v>573</v>
      </c>
      <c r="G75" s="107" t="s">
        <v>572</v>
      </c>
      <c r="H75" s="84" t="s">
        <v>371</v>
      </c>
      <c r="I75" s="84"/>
      <c r="J75" s="91">
        <v>800</v>
      </c>
      <c r="K75" s="86" t="s">
        <v>571</v>
      </c>
      <c r="L75" s="116"/>
      <c r="M75" s="91">
        <v>200</v>
      </c>
      <c r="N75" s="87">
        <f>(M75*100)/800</f>
        <v>25</v>
      </c>
      <c r="O75" s="91">
        <v>112</v>
      </c>
      <c r="P75" s="92">
        <f t="shared" si="6"/>
        <v>56</v>
      </c>
      <c r="Q75" s="91">
        <v>200</v>
      </c>
      <c r="R75" s="87">
        <f>(Q75*100)/800</f>
        <v>25</v>
      </c>
      <c r="S75" s="91">
        <v>124</v>
      </c>
      <c r="T75" s="92">
        <f t="shared" si="7"/>
        <v>62</v>
      </c>
      <c r="U75" s="91">
        <v>200</v>
      </c>
      <c r="V75" s="87">
        <f>(U75*100)/800</f>
        <v>25</v>
      </c>
      <c r="W75" s="91">
        <v>117</v>
      </c>
      <c r="X75" s="92">
        <f t="shared" si="8"/>
        <v>58.5</v>
      </c>
      <c r="Y75" s="91">
        <v>200</v>
      </c>
      <c r="Z75" s="87">
        <f>(Y75*100)/800</f>
        <v>25</v>
      </c>
      <c r="AA75" s="91"/>
      <c r="AB75" s="91"/>
      <c r="AC75" s="91"/>
      <c r="AD75" s="92"/>
      <c r="AE75" s="91"/>
      <c r="AF75" s="92"/>
      <c r="AG75" s="118"/>
    </row>
    <row r="76" spans="1:33" ht="65.25" customHeight="1" x14ac:dyDescent="0.25">
      <c r="A76" s="241"/>
      <c r="B76" s="243" t="s">
        <v>574</v>
      </c>
      <c r="C76" s="268" t="s">
        <v>575</v>
      </c>
      <c r="D76" s="110" t="s">
        <v>576</v>
      </c>
      <c r="E76" s="100"/>
      <c r="F76" s="84" t="s">
        <v>484</v>
      </c>
      <c r="G76" s="84" t="s">
        <v>483</v>
      </c>
      <c r="H76" s="268" t="s">
        <v>371</v>
      </c>
      <c r="I76" s="105"/>
      <c r="J76" s="84">
        <v>700</v>
      </c>
      <c r="K76" s="90" t="s">
        <v>407</v>
      </c>
      <c r="L76" s="252"/>
      <c r="M76" s="91">
        <v>175</v>
      </c>
      <c r="N76" s="87">
        <f>(M76*100)/700</f>
        <v>25</v>
      </c>
      <c r="O76" s="91">
        <v>172</v>
      </c>
      <c r="P76" s="92">
        <f t="shared" si="6"/>
        <v>98.285714285714292</v>
      </c>
      <c r="Q76" s="91">
        <v>175</v>
      </c>
      <c r="R76" s="87">
        <f>(Q76*100)/700</f>
        <v>25</v>
      </c>
      <c r="S76" s="91">
        <v>172</v>
      </c>
      <c r="T76" s="92">
        <f t="shared" si="7"/>
        <v>98.285714285714292</v>
      </c>
      <c r="U76" s="91">
        <v>175</v>
      </c>
      <c r="V76" s="87">
        <f>(U76*100)/700</f>
        <v>25</v>
      </c>
      <c r="W76" s="91">
        <v>161</v>
      </c>
      <c r="X76" s="92">
        <f t="shared" si="8"/>
        <v>92</v>
      </c>
      <c r="Y76" s="91">
        <v>175</v>
      </c>
      <c r="Z76" s="87">
        <f>(Y76*100)/700</f>
        <v>25</v>
      </c>
      <c r="AA76" s="91"/>
      <c r="AB76" s="91"/>
      <c r="AC76" s="91"/>
      <c r="AD76" s="92"/>
      <c r="AE76" s="91"/>
      <c r="AF76" s="92"/>
      <c r="AG76" s="118"/>
    </row>
    <row r="77" spans="1:33" ht="39.75" customHeight="1" x14ac:dyDescent="0.25">
      <c r="A77" s="241"/>
      <c r="B77" s="244"/>
      <c r="C77" s="269"/>
      <c r="D77" s="110" t="s">
        <v>577</v>
      </c>
      <c r="E77" s="100"/>
      <c r="F77" s="243" t="s">
        <v>580</v>
      </c>
      <c r="G77" s="243" t="s">
        <v>579</v>
      </c>
      <c r="H77" s="269"/>
      <c r="I77" s="99"/>
      <c r="J77" s="91">
        <v>14400</v>
      </c>
      <c r="K77" s="250" t="s">
        <v>578</v>
      </c>
      <c r="L77" s="258"/>
      <c r="M77" s="252">
        <v>3600</v>
      </c>
      <c r="N77" s="256">
        <f>(M77*100)/14400</f>
        <v>25</v>
      </c>
      <c r="O77" s="252">
        <v>5072</v>
      </c>
      <c r="P77" s="254">
        <f t="shared" si="6"/>
        <v>140.88888888888889</v>
      </c>
      <c r="Q77" s="252">
        <v>3600</v>
      </c>
      <c r="R77" s="256">
        <f>(Q77*100)/14400</f>
        <v>25</v>
      </c>
      <c r="S77" s="252">
        <v>3140</v>
      </c>
      <c r="T77" s="254">
        <f t="shared" si="7"/>
        <v>87.222222222222229</v>
      </c>
      <c r="U77" s="252">
        <v>3600</v>
      </c>
      <c r="V77" s="256">
        <f>(U77*100)/14400</f>
        <v>25</v>
      </c>
      <c r="W77" s="252">
        <v>4114</v>
      </c>
      <c r="X77" s="254">
        <f t="shared" si="8"/>
        <v>114.27777777777777</v>
      </c>
      <c r="Y77" s="252">
        <v>3600</v>
      </c>
      <c r="Z77" s="256">
        <f>(Y77*100)/14400</f>
        <v>25</v>
      </c>
      <c r="AA77" s="252"/>
      <c r="AB77" s="252"/>
      <c r="AC77" s="252"/>
      <c r="AD77" s="254"/>
      <c r="AE77" s="252"/>
      <c r="AF77" s="254"/>
      <c r="AG77" s="243"/>
    </row>
    <row r="78" spans="1:33" ht="36" customHeight="1" x14ac:dyDescent="0.25">
      <c r="A78" s="241"/>
      <c r="B78" s="244"/>
      <c r="C78" s="269"/>
      <c r="D78" s="110" t="s">
        <v>581</v>
      </c>
      <c r="E78" s="100"/>
      <c r="F78" s="245"/>
      <c r="G78" s="245"/>
      <c r="H78" s="269"/>
      <c r="I78" s="99"/>
      <c r="J78" s="91">
        <v>40</v>
      </c>
      <c r="K78" s="251"/>
      <c r="L78" s="258"/>
      <c r="M78" s="253"/>
      <c r="N78" s="257"/>
      <c r="O78" s="253"/>
      <c r="P78" s="255"/>
      <c r="Q78" s="253"/>
      <c r="R78" s="257"/>
      <c r="S78" s="253"/>
      <c r="T78" s="255"/>
      <c r="U78" s="253"/>
      <c r="V78" s="257"/>
      <c r="W78" s="253"/>
      <c r="X78" s="255"/>
      <c r="Y78" s="253"/>
      <c r="Z78" s="257"/>
      <c r="AA78" s="253"/>
      <c r="AB78" s="253"/>
      <c r="AC78" s="253"/>
      <c r="AD78" s="255"/>
      <c r="AE78" s="253"/>
      <c r="AF78" s="255"/>
      <c r="AG78" s="245"/>
    </row>
    <row r="79" spans="1:33" ht="63" customHeight="1" x14ac:dyDescent="0.25">
      <c r="A79" s="241"/>
      <c r="B79" s="244"/>
      <c r="C79" s="269"/>
      <c r="D79" s="110" t="s">
        <v>582</v>
      </c>
      <c r="E79" s="100"/>
      <c r="F79" s="84" t="s">
        <v>584</v>
      </c>
      <c r="G79" s="84" t="s">
        <v>583</v>
      </c>
      <c r="H79" s="270"/>
      <c r="I79" s="94"/>
      <c r="J79" s="91">
        <v>160</v>
      </c>
      <c r="K79" s="86" t="s">
        <v>543</v>
      </c>
      <c r="L79" s="253"/>
      <c r="M79" s="91">
        <v>40</v>
      </c>
      <c r="N79" s="87">
        <f>(M79*100)/160</f>
        <v>25</v>
      </c>
      <c r="O79" s="91">
        <v>34</v>
      </c>
      <c r="P79" s="92">
        <f>(O79*100)/M79</f>
        <v>85</v>
      </c>
      <c r="Q79" s="91">
        <v>40</v>
      </c>
      <c r="R79" s="87">
        <f>(Q79*100)/160</f>
        <v>25</v>
      </c>
      <c r="S79" s="91">
        <v>33</v>
      </c>
      <c r="T79" s="92">
        <f>(S79*100)/Q79</f>
        <v>82.5</v>
      </c>
      <c r="U79" s="91">
        <v>40</v>
      </c>
      <c r="V79" s="87">
        <f>(U79*100)/160</f>
        <v>25</v>
      </c>
      <c r="W79" s="91">
        <v>37</v>
      </c>
      <c r="X79" s="92">
        <f>(W79*100)/U79</f>
        <v>92.5</v>
      </c>
      <c r="Y79" s="91">
        <v>40</v>
      </c>
      <c r="Z79" s="87">
        <f>(Y79*100)/160</f>
        <v>25</v>
      </c>
      <c r="AA79" s="91"/>
      <c r="AB79" s="91"/>
      <c r="AC79" s="91"/>
      <c r="AD79" s="92"/>
      <c r="AE79" s="91"/>
      <c r="AF79" s="92"/>
      <c r="AG79" s="118"/>
    </row>
    <row r="80" spans="1:33" ht="78.75" customHeight="1" x14ac:dyDescent="0.25">
      <c r="A80" s="241"/>
      <c r="B80" s="244"/>
      <c r="C80" s="269"/>
      <c r="D80" s="88" t="s">
        <v>585</v>
      </c>
      <c r="E80" s="100"/>
      <c r="F80" s="84" t="s">
        <v>588</v>
      </c>
      <c r="G80" s="84" t="s">
        <v>587</v>
      </c>
      <c r="H80" s="115" t="s">
        <v>371</v>
      </c>
      <c r="I80" s="115"/>
      <c r="J80" s="91">
        <v>6</v>
      </c>
      <c r="K80" s="86" t="s">
        <v>586</v>
      </c>
      <c r="L80" s="91"/>
      <c r="M80" s="91">
        <v>2</v>
      </c>
      <c r="N80" s="87">
        <f>(M80*100)/6</f>
        <v>33.333333333333336</v>
      </c>
      <c r="O80" s="91">
        <v>2</v>
      </c>
      <c r="P80" s="92">
        <f>(O80*100)/M80</f>
        <v>100</v>
      </c>
      <c r="Q80" s="91">
        <v>2</v>
      </c>
      <c r="R80" s="87">
        <f>(Q80*100)/6</f>
        <v>33.333333333333336</v>
      </c>
      <c r="S80" s="91">
        <v>0</v>
      </c>
      <c r="T80" s="92">
        <f>(S80*100)/Q80</f>
        <v>0</v>
      </c>
      <c r="U80" s="91">
        <v>1</v>
      </c>
      <c r="V80" s="87">
        <f>(U80*100)/6</f>
        <v>16.666666666666668</v>
      </c>
      <c r="W80" s="91">
        <v>0</v>
      </c>
      <c r="X80" s="92">
        <f>(W80*100)/U80</f>
        <v>0</v>
      </c>
      <c r="Y80" s="91">
        <v>1</v>
      </c>
      <c r="Z80" s="87">
        <f>(Y80*100)/6</f>
        <v>16.666666666666668</v>
      </c>
      <c r="AA80" s="91"/>
      <c r="AB80" s="91"/>
      <c r="AC80" s="91"/>
      <c r="AD80" s="92"/>
      <c r="AE80" s="91"/>
      <c r="AF80" s="92"/>
      <c r="AG80" s="118"/>
    </row>
    <row r="81" spans="1:33" ht="47.25" customHeight="1" x14ac:dyDescent="0.25">
      <c r="A81" s="241"/>
      <c r="B81" s="244"/>
      <c r="C81" s="269"/>
      <c r="D81" s="93" t="s">
        <v>589</v>
      </c>
      <c r="E81" s="100"/>
      <c r="F81" s="84" t="s">
        <v>591</v>
      </c>
      <c r="G81" s="84" t="s">
        <v>590</v>
      </c>
      <c r="H81" s="115" t="s">
        <v>371</v>
      </c>
      <c r="I81" s="115"/>
      <c r="J81" s="91">
        <v>36</v>
      </c>
      <c r="K81" s="86" t="s">
        <v>407</v>
      </c>
      <c r="L81" s="91"/>
      <c r="M81" s="91">
        <v>9</v>
      </c>
      <c r="N81" s="87">
        <f>(M81*100)/36</f>
        <v>25</v>
      </c>
      <c r="O81" s="91">
        <v>1</v>
      </c>
      <c r="P81" s="92">
        <f>(O81*100)/M81</f>
        <v>11.111111111111111</v>
      </c>
      <c r="Q81" s="91">
        <v>9</v>
      </c>
      <c r="R81" s="87">
        <f>(Q81*100)/36</f>
        <v>25</v>
      </c>
      <c r="S81" s="91">
        <v>3</v>
      </c>
      <c r="T81" s="92">
        <f>(S81*100)/Q81</f>
        <v>33.333333333333336</v>
      </c>
      <c r="U81" s="91">
        <v>9</v>
      </c>
      <c r="V81" s="87">
        <f>(U81*100)/36</f>
        <v>25</v>
      </c>
      <c r="W81" s="91">
        <v>0</v>
      </c>
      <c r="X81" s="92">
        <f>(W81*100)/U81</f>
        <v>0</v>
      </c>
      <c r="Y81" s="91">
        <v>9</v>
      </c>
      <c r="Z81" s="87">
        <f>(Y81*100)/36</f>
        <v>25</v>
      </c>
      <c r="AA81" s="91"/>
      <c r="AB81" s="91"/>
      <c r="AC81" s="91"/>
      <c r="AD81" s="92"/>
      <c r="AE81" s="91"/>
      <c r="AF81" s="92"/>
      <c r="AG81" s="118"/>
    </row>
    <row r="82" spans="1:33" ht="35.25" customHeight="1" x14ac:dyDescent="0.25">
      <c r="A82" s="241"/>
      <c r="B82" s="244"/>
      <c r="C82" s="269"/>
      <c r="D82" s="97" t="s">
        <v>592</v>
      </c>
      <c r="E82" s="100"/>
      <c r="F82" s="243" t="s">
        <v>595</v>
      </c>
      <c r="G82" s="243" t="s">
        <v>594</v>
      </c>
      <c r="H82" s="248" t="s">
        <v>371</v>
      </c>
      <c r="I82" s="96"/>
      <c r="J82" s="91">
        <v>7680</v>
      </c>
      <c r="K82" s="250" t="s">
        <v>593</v>
      </c>
      <c r="L82" s="252"/>
      <c r="M82" s="252">
        <v>1920</v>
      </c>
      <c r="N82" s="256">
        <f>(M82*100)/7680</f>
        <v>25</v>
      </c>
      <c r="O82" s="260">
        <v>1380</v>
      </c>
      <c r="P82" s="254">
        <f>(O82*100)/M82</f>
        <v>71.875</v>
      </c>
      <c r="Q82" s="252">
        <v>1920</v>
      </c>
      <c r="R82" s="256">
        <f>(Q82*100)/7680</f>
        <v>25</v>
      </c>
      <c r="S82" s="260">
        <v>1600</v>
      </c>
      <c r="T82" s="256">
        <f>(S82*100)/Q82</f>
        <v>83.333333333333329</v>
      </c>
      <c r="U82" s="252">
        <v>1920</v>
      </c>
      <c r="V82" s="256">
        <f>(U82*100)/7680</f>
        <v>25</v>
      </c>
      <c r="W82" s="260">
        <v>2040</v>
      </c>
      <c r="X82" s="254">
        <f>(W82*100)/U82</f>
        <v>106.25</v>
      </c>
      <c r="Y82" s="252">
        <v>1920</v>
      </c>
      <c r="Z82" s="256">
        <f>(Y82*100)/7680</f>
        <v>25</v>
      </c>
      <c r="AA82" s="254"/>
      <c r="AB82" s="254"/>
      <c r="AC82" s="254"/>
      <c r="AD82" s="254"/>
      <c r="AE82" s="254"/>
      <c r="AF82" s="254"/>
      <c r="AG82" s="254"/>
    </row>
    <row r="83" spans="1:33" ht="29.25" customHeight="1" x14ac:dyDescent="0.25">
      <c r="A83" s="241"/>
      <c r="B83" s="244"/>
      <c r="C83" s="269"/>
      <c r="D83" s="97" t="s">
        <v>596</v>
      </c>
      <c r="E83" s="100"/>
      <c r="F83" s="245"/>
      <c r="G83" s="245"/>
      <c r="H83" s="249"/>
      <c r="I83" s="98"/>
      <c r="J83" s="91">
        <v>32</v>
      </c>
      <c r="K83" s="251"/>
      <c r="L83" s="253"/>
      <c r="M83" s="253"/>
      <c r="N83" s="257"/>
      <c r="O83" s="262"/>
      <c r="P83" s="255"/>
      <c r="Q83" s="253"/>
      <c r="R83" s="257"/>
      <c r="S83" s="262"/>
      <c r="T83" s="257"/>
      <c r="U83" s="253"/>
      <c r="V83" s="257"/>
      <c r="W83" s="262"/>
      <c r="X83" s="255"/>
      <c r="Y83" s="253"/>
      <c r="Z83" s="257"/>
      <c r="AA83" s="255"/>
      <c r="AB83" s="255"/>
      <c r="AC83" s="255"/>
      <c r="AD83" s="255"/>
      <c r="AE83" s="255"/>
      <c r="AF83" s="255"/>
      <c r="AG83" s="255"/>
    </row>
    <row r="84" spans="1:33" ht="45" customHeight="1" thickBot="1" x14ac:dyDescent="0.3">
      <c r="A84" s="242"/>
      <c r="B84" s="274"/>
      <c r="C84" s="275"/>
      <c r="D84" s="108" t="s">
        <v>597</v>
      </c>
      <c r="E84" s="100"/>
      <c r="F84" s="84" t="s">
        <v>599</v>
      </c>
      <c r="G84" s="84" t="s">
        <v>598</v>
      </c>
      <c r="H84" s="115" t="s">
        <v>371</v>
      </c>
      <c r="I84" s="115"/>
      <c r="J84" s="91">
        <v>1</v>
      </c>
      <c r="K84" s="86" t="s">
        <v>524</v>
      </c>
      <c r="L84" s="91"/>
      <c r="M84" s="91">
        <v>0</v>
      </c>
      <c r="N84" s="87">
        <f>(M84*100)/1</f>
        <v>0</v>
      </c>
      <c r="O84" s="91">
        <v>0</v>
      </c>
      <c r="P84" s="92">
        <f ca="1">(P84*100)/M84</f>
        <v>0</v>
      </c>
      <c r="Q84" s="91">
        <v>0</v>
      </c>
      <c r="R84" s="87">
        <f>(Q84*100)/1</f>
        <v>0</v>
      </c>
      <c r="S84" s="91">
        <v>0</v>
      </c>
      <c r="T84" s="92">
        <f ca="1">(T84*100)/Q84</f>
        <v>0</v>
      </c>
      <c r="U84" s="91">
        <v>1</v>
      </c>
      <c r="V84" s="87">
        <f>(U84*100)/1</f>
        <v>100</v>
      </c>
      <c r="W84" s="91">
        <v>1</v>
      </c>
      <c r="X84" s="92">
        <f>(W84*100)/U84</f>
        <v>100</v>
      </c>
      <c r="Y84" s="91">
        <v>0</v>
      </c>
      <c r="Z84" s="87">
        <f>(Y84*100)/1</f>
        <v>0</v>
      </c>
      <c r="AA84" s="91"/>
      <c r="AB84" s="91"/>
      <c r="AC84" s="91"/>
      <c r="AD84" s="92"/>
      <c r="AE84" s="91"/>
      <c r="AF84" s="92"/>
      <c r="AG84" s="118"/>
    </row>
    <row r="85" spans="1:33" ht="15.75" customHeight="1" x14ac:dyDescent="0.25">
      <c r="W85" s="85"/>
      <c r="AA85" s="121"/>
    </row>
  </sheetData>
  <mergeCells count="343">
    <mergeCell ref="AG82:AG83"/>
    <mergeCell ref="I1:I3"/>
    <mergeCell ref="E1:E3"/>
    <mergeCell ref="E29:E36"/>
    <mergeCell ref="AA82:AA83"/>
    <mergeCell ref="AB82:AB83"/>
    <mergeCell ref="AC82:AC83"/>
    <mergeCell ref="AD82:AD83"/>
    <mergeCell ref="AE82:AE83"/>
    <mergeCell ref="AF82:AF83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AE77:AE78"/>
    <mergeCell ref="AF77:AF78"/>
    <mergeCell ref="AG77:AG78"/>
    <mergeCell ref="K82:K83"/>
    <mergeCell ref="G82:G83"/>
    <mergeCell ref="F82:F83"/>
    <mergeCell ref="H82:H83"/>
    <mergeCell ref="L82:L83"/>
    <mergeCell ref="M82:M83"/>
    <mergeCell ref="N82:N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C74:C75"/>
    <mergeCell ref="B76:B84"/>
    <mergeCell ref="C76:C84"/>
    <mergeCell ref="H76:H79"/>
    <mergeCell ref="L76:L79"/>
    <mergeCell ref="K77:K78"/>
    <mergeCell ref="G77:G78"/>
    <mergeCell ref="F77:F78"/>
    <mergeCell ref="B59:B75"/>
    <mergeCell ref="C59:C64"/>
    <mergeCell ref="D59:D61"/>
    <mergeCell ref="H59:H61"/>
    <mergeCell ref="D62:D64"/>
    <mergeCell ref="H62:H64"/>
    <mergeCell ref="C65:C66"/>
    <mergeCell ref="D65:D67"/>
    <mergeCell ref="H65:H67"/>
    <mergeCell ref="C71:C73"/>
    <mergeCell ref="AE49:AE50"/>
    <mergeCell ref="AF49:AF50"/>
    <mergeCell ref="AG49:AG50"/>
    <mergeCell ref="B55:B58"/>
    <mergeCell ref="C55:C58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C49:C54"/>
    <mergeCell ref="K49:K50"/>
    <mergeCell ref="G49:G50"/>
    <mergeCell ref="F49:F50"/>
    <mergeCell ref="H49:H50"/>
    <mergeCell ref="AE29:AE36"/>
    <mergeCell ref="AF29:AF36"/>
    <mergeCell ref="AG29:AG36"/>
    <mergeCell ref="B37:B48"/>
    <mergeCell ref="C37:C48"/>
    <mergeCell ref="H37:H48"/>
    <mergeCell ref="L37:L48"/>
    <mergeCell ref="Y29:Y36"/>
    <mergeCell ref="Z29:Z36"/>
    <mergeCell ref="AA29:AA36"/>
    <mergeCell ref="AB29:AB36"/>
    <mergeCell ref="AC29:AC36"/>
    <mergeCell ref="AD29:AD36"/>
    <mergeCell ref="S29:S36"/>
    <mergeCell ref="T29:T36"/>
    <mergeCell ref="U29:U36"/>
    <mergeCell ref="V29:V36"/>
    <mergeCell ref="W29:W36"/>
    <mergeCell ref="AD49:AD50"/>
    <mergeCell ref="X29:X36"/>
    <mergeCell ref="M29:M36"/>
    <mergeCell ref="N29:N36"/>
    <mergeCell ref="O29:O36"/>
    <mergeCell ref="P29:P36"/>
    <mergeCell ref="Q29:Q36"/>
    <mergeCell ref="R29:R36"/>
    <mergeCell ref="AG27:AG28"/>
    <mergeCell ref="B29:B36"/>
    <mergeCell ref="C29:C36"/>
    <mergeCell ref="D29:D35"/>
    <mergeCell ref="J29:J35"/>
    <mergeCell ref="K29:K36"/>
    <mergeCell ref="G29:G36"/>
    <mergeCell ref="F29:F36"/>
    <mergeCell ref="H29:H36"/>
    <mergeCell ref="L29:L36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O27:O28"/>
    <mergeCell ref="P27:P28"/>
    <mergeCell ref="Q27:Q28"/>
    <mergeCell ref="R27:R28"/>
    <mergeCell ref="S27:S28"/>
    <mergeCell ref="T27:T28"/>
    <mergeCell ref="AF24:AF25"/>
    <mergeCell ref="AG24:AG25"/>
    <mergeCell ref="C26:C28"/>
    <mergeCell ref="K27:K28"/>
    <mergeCell ref="G27:G28"/>
    <mergeCell ref="F27:F28"/>
    <mergeCell ref="H27:H28"/>
    <mergeCell ref="L27:L28"/>
    <mergeCell ref="M27:M28"/>
    <mergeCell ref="N27:N28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N24:N25"/>
    <mergeCell ref="O24:O25"/>
    <mergeCell ref="L21:L22"/>
    <mergeCell ref="P24:P25"/>
    <mergeCell ref="Q24:Q25"/>
    <mergeCell ref="R24:R25"/>
    <mergeCell ref="S24:S25"/>
    <mergeCell ref="AE21:AE22"/>
    <mergeCell ref="AF21:AF22"/>
    <mergeCell ref="AG21:AG22"/>
    <mergeCell ref="C24:C25"/>
    <mergeCell ref="K24:K25"/>
    <mergeCell ref="G24:G25"/>
    <mergeCell ref="F24:F25"/>
    <mergeCell ref="H24:H25"/>
    <mergeCell ref="L24:L25"/>
    <mergeCell ref="M24:M25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V19:V20"/>
    <mergeCell ref="W19:W20"/>
    <mergeCell ref="X19:X20"/>
    <mergeCell ref="Y19:Y20"/>
    <mergeCell ref="Z19:Z20"/>
    <mergeCell ref="AA19:AA20"/>
    <mergeCell ref="W21:W22"/>
    <mergeCell ref="X21:X22"/>
    <mergeCell ref="M21:M22"/>
    <mergeCell ref="N21:N22"/>
    <mergeCell ref="O21:O22"/>
    <mergeCell ref="P21:P22"/>
    <mergeCell ref="Q21:Q22"/>
    <mergeCell ref="R21:R22"/>
    <mergeCell ref="V21:V22"/>
    <mergeCell ref="AG17:AG18"/>
    <mergeCell ref="C19:C20"/>
    <mergeCell ref="K19:K20"/>
    <mergeCell ref="G19:G20"/>
    <mergeCell ref="F19:F20"/>
    <mergeCell ref="H19:H20"/>
    <mergeCell ref="L19:L20"/>
    <mergeCell ref="M19:M20"/>
    <mergeCell ref="N19:N20"/>
    <mergeCell ref="O19:O20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AB19:AB20"/>
    <mergeCell ref="AC19:AC20"/>
    <mergeCell ref="AD19:AD20"/>
    <mergeCell ref="AE19:AE20"/>
    <mergeCell ref="AF19:AF20"/>
    <mergeCell ref="AG19:AG20"/>
    <mergeCell ref="R17:R18"/>
    <mergeCell ref="S17:S18"/>
    <mergeCell ref="T17:T18"/>
    <mergeCell ref="P19:P20"/>
    <mergeCell ref="Q19:Q20"/>
    <mergeCell ref="R19:R20"/>
    <mergeCell ref="S19:S20"/>
    <mergeCell ref="T19:T20"/>
    <mergeCell ref="U19:U20"/>
    <mergeCell ref="L17:L18"/>
    <mergeCell ref="M17:M18"/>
    <mergeCell ref="N17:N18"/>
    <mergeCell ref="Y15:Y16"/>
    <mergeCell ref="Z15:Z16"/>
    <mergeCell ref="AA15:AA16"/>
    <mergeCell ref="AB15:AB16"/>
    <mergeCell ref="AC15:AC16"/>
    <mergeCell ref="AD15:AD16"/>
    <mergeCell ref="S15:S16"/>
    <mergeCell ref="T15:T16"/>
    <mergeCell ref="U15:U16"/>
    <mergeCell ref="V15:V16"/>
    <mergeCell ref="W15:W16"/>
    <mergeCell ref="X15:X16"/>
    <mergeCell ref="M15:M16"/>
    <mergeCell ref="N15:N16"/>
    <mergeCell ref="W17:W18"/>
    <mergeCell ref="X17:X18"/>
    <mergeCell ref="Y17:Y18"/>
    <mergeCell ref="Z17:Z18"/>
    <mergeCell ref="O17:O18"/>
    <mergeCell ref="P17:P18"/>
    <mergeCell ref="Q17:Q18"/>
    <mergeCell ref="AC13:AC14"/>
    <mergeCell ref="AD13:AD14"/>
    <mergeCell ref="AE13:AE14"/>
    <mergeCell ref="AF13:AF14"/>
    <mergeCell ref="AG13:AG14"/>
    <mergeCell ref="AA13:AA14"/>
    <mergeCell ref="AB13:AB14"/>
    <mergeCell ref="AE15:AE16"/>
    <mergeCell ref="AF15:AF16"/>
    <mergeCell ref="AG15:AG16"/>
    <mergeCell ref="L15:L16"/>
    <mergeCell ref="W13:W14"/>
    <mergeCell ref="X13:X14"/>
    <mergeCell ref="Y13:Y14"/>
    <mergeCell ref="Z13:Z14"/>
    <mergeCell ref="Q13:Q14"/>
    <mergeCell ref="R13:R14"/>
    <mergeCell ref="S13:S14"/>
    <mergeCell ref="T13:T14"/>
    <mergeCell ref="U13:U14"/>
    <mergeCell ref="V13:V14"/>
    <mergeCell ref="L13:L14"/>
    <mergeCell ref="M13:M14"/>
    <mergeCell ref="N13:N14"/>
    <mergeCell ref="O13:O14"/>
    <mergeCell ref="P13:P14"/>
    <mergeCell ref="O15:O16"/>
    <mergeCell ref="P15:P16"/>
    <mergeCell ref="Q15:Q16"/>
    <mergeCell ref="R15:R16"/>
    <mergeCell ref="A4:A84"/>
    <mergeCell ref="B4:B12"/>
    <mergeCell ref="C4:C10"/>
    <mergeCell ref="C11:C12"/>
    <mergeCell ref="B13:B28"/>
    <mergeCell ref="C13:C18"/>
    <mergeCell ref="K13:K14"/>
    <mergeCell ref="G13:G14"/>
    <mergeCell ref="F13:F14"/>
    <mergeCell ref="K15:K16"/>
    <mergeCell ref="G15:G16"/>
    <mergeCell ref="F15:F16"/>
    <mergeCell ref="H15:H16"/>
    <mergeCell ref="H13:H14"/>
    <mergeCell ref="K17:K18"/>
    <mergeCell ref="G17:G18"/>
    <mergeCell ref="F17:F18"/>
    <mergeCell ref="H17:H18"/>
    <mergeCell ref="C21:C22"/>
    <mergeCell ref="K21:K22"/>
    <mergeCell ref="G21:G22"/>
    <mergeCell ref="F21:F22"/>
    <mergeCell ref="H21:H22"/>
    <mergeCell ref="B49:B54"/>
    <mergeCell ref="AG1:AG3"/>
    <mergeCell ref="M2:P2"/>
    <mergeCell ref="Q2:T2"/>
    <mergeCell ref="U2:X2"/>
    <mergeCell ref="Y2:AB2"/>
    <mergeCell ref="A1:A3"/>
    <mergeCell ref="B1:B3"/>
    <mergeCell ref="C1:C3"/>
    <mergeCell ref="D1:D3"/>
    <mergeCell ref="J1:K1"/>
    <mergeCell ref="G1:G3"/>
    <mergeCell ref="J2:J3"/>
    <mergeCell ref="K2:K3"/>
    <mergeCell ref="AC2:AF2"/>
    <mergeCell ref="F1:F3"/>
    <mergeCell ref="H1:H3"/>
    <mergeCell ref="L1:L3"/>
    <mergeCell ref="M1:AB1"/>
    <mergeCell ref="AC1:AF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PDM</vt:lpstr>
      <vt:lpstr>poa2017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dif</cp:lastModifiedBy>
  <dcterms:created xsi:type="dcterms:W3CDTF">2017-10-10T12:01:17Z</dcterms:created>
  <dcterms:modified xsi:type="dcterms:W3CDTF">2018-10-02T16:29:32Z</dcterms:modified>
</cp:coreProperties>
</file>