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4to. trimestre\finanzas\4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Hoja1!$B$1:$BC$170</definedName>
  </definedNames>
  <calcPr calcId="152511"/>
</workbook>
</file>

<file path=xl/calcChain.xml><?xml version="1.0" encoding="utf-8"?>
<calcChain xmlns="http://schemas.openxmlformats.org/spreadsheetml/2006/main">
  <c r="BA80" i="1" l="1"/>
  <c r="BB80" i="1" s="1"/>
  <c r="AT80" i="1"/>
  <c r="BA79" i="1"/>
  <c r="BB79" i="1" s="1"/>
  <c r="AT79" i="1"/>
  <c r="BB78" i="1"/>
  <c r="BA78" i="1"/>
  <c r="AT78" i="1"/>
  <c r="BB77" i="1"/>
  <c r="BA77" i="1"/>
  <c r="AT77" i="1"/>
  <c r="BB75" i="1"/>
  <c r="BA75" i="1"/>
  <c r="AT75" i="1"/>
  <c r="BA74" i="1"/>
  <c r="BB74" i="1" s="1"/>
  <c r="AT74" i="1"/>
  <c r="BA72" i="1"/>
  <c r="BB72" i="1" s="1"/>
  <c r="BB71" i="1"/>
  <c r="BA71" i="1"/>
  <c r="BB70" i="1"/>
  <c r="BA70" i="1"/>
  <c r="BA69" i="1"/>
  <c r="BB69" i="1" s="1"/>
  <c r="BA68" i="1"/>
  <c r="BB68" i="1" s="1"/>
  <c r="BB67" i="1"/>
  <c r="BA67" i="1"/>
  <c r="BA66" i="1"/>
  <c r="BB66" i="1" s="1"/>
  <c r="AT66" i="1"/>
  <c r="BB65" i="1"/>
  <c r="BA65" i="1"/>
  <c r="AT65" i="1"/>
  <c r="BB64" i="1"/>
  <c r="BA64" i="1"/>
  <c r="AT64" i="1"/>
  <c r="BA63" i="1"/>
  <c r="BB63" i="1" s="1"/>
  <c r="AT63" i="1"/>
  <c r="BA62" i="1"/>
  <c r="BB62" i="1" s="1"/>
  <c r="AT62" i="1"/>
  <c r="BA60" i="1"/>
  <c r="BB60" i="1" s="1"/>
  <c r="AT60" i="1"/>
  <c r="BA59" i="1"/>
  <c r="BB59" i="1" s="1"/>
  <c r="AT59" i="1"/>
  <c r="BA58" i="1"/>
  <c r="BB58" i="1" s="1"/>
  <c r="AT58" i="1"/>
  <c r="BA57" i="1"/>
  <c r="BB57" i="1" s="1"/>
  <c r="AT57" i="1"/>
  <c r="BB55" i="1"/>
  <c r="BA55" i="1"/>
  <c r="AT55" i="1"/>
  <c r="BB54" i="1"/>
  <c r="BA54" i="1"/>
  <c r="AT54" i="1"/>
  <c r="BA89" i="1" l="1"/>
  <c r="BB89" i="1" s="1"/>
  <c r="AX89" i="1"/>
  <c r="AP89" i="1"/>
  <c r="AO89" i="1"/>
  <c r="AQ89" i="1" s="1"/>
  <c r="AT89" i="1" s="1"/>
  <c r="BA87" i="1"/>
  <c r="AX87" i="1"/>
  <c r="BB87" i="1" s="1"/>
  <c r="AP87" i="1"/>
  <c r="BA85" i="1"/>
  <c r="AX85" i="1"/>
  <c r="BB85" i="1" s="1"/>
  <c r="AX83" i="1"/>
  <c r="BB83" i="1" s="1"/>
  <c r="AT83" i="1"/>
  <c r="BB98" i="1" l="1"/>
  <c r="BA98" i="1"/>
  <c r="AZ98" i="1"/>
  <c r="AY98" i="1"/>
  <c r="BB97" i="1"/>
  <c r="BA97" i="1"/>
  <c r="AZ97" i="1"/>
  <c r="AY97" i="1"/>
  <c r="BB96" i="1"/>
  <c r="BA96" i="1"/>
  <c r="AZ96" i="1"/>
  <c r="BB95" i="1"/>
  <c r="BA95" i="1"/>
  <c r="AY95" i="1"/>
  <c r="BA94" i="1"/>
  <c r="BA93" i="1"/>
  <c r="BA92" i="1"/>
  <c r="AY157" i="1" l="1"/>
  <c r="AX160" i="1"/>
  <c r="AX159" i="1"/>
  <c r="AX158" i="1"/>
  <c r="AX157" i="1"/>
  <c r="AX156" i="1"/>
  <c r="AV160" i="1"/>
  <c r="AV159" i="1"/>
  <c r="AV158" i="1"/>
  <c r="AV157" i="1"/>
  <c r="AV156" i="1"/>
  <c r="AT160" i="1"/>
  <c r="AT159" i="1"/>
  <c r="AT158" i="1"/>
  <c r="AT157" i="1"/>
  <c r="AT156" i="1"/>
  <c r="AR160" i="1"/>
  <c r="AR159" i="1"/>
  <c r="AR158" i="1"/>
  <c r="AR157" i="1"/>
  <c r="AR156" i="1"/>
  <c r="AP160" i="1"/>
  <c r="AP159" i="1"/>
  <c r="AP158" i="1"/>
  <c r="AP157" i="1"/>
  <c r="AN160" i="1"/>
  <c r="AN159" i="1"/>
  <c r="AN158" i="1"/>
  <c r="AN157" i="1"/>
  <c r="AP156" i="1"/>
  <c r="AN156" i="1"/>
  <c r="AL160" i="1"/>
  <c r="AL159" i="1"/>
  <c r="AL158" i="1"/>
  <c r="AL157" i="1"/>
  <c r="AJ160" i="1"/>
  <c r="AJ159" i="1"/>
  <c r="AJ158" i="1"/>
  <c r="AJ157" i="1"/>
  <c r="AL156" i="1"/>
  <c r="AJ156" i="1"/>
  <c r="AX137" i="1"/>
  <c r="AX136" i="1"/>
  <c r="AX135" i="1"/>
  <c r="BB52" i="1" l="1"/>
  <c r="BA52" i="1"/>
  <c r="AY52" i="1"/>
  <c r="AX52" i="1"/>
  <c r="BA51" i="1"/>
  <c r="AY51" i="1"/>
  <c r="BB51" i="1" s="1"/>
  <c r="AX51" i="1"/>
  <c r="AT51" i="1"/>
  <c r="AP51" i="1"/>
  <c r="AL51" i="1"/>
  <c r="BA50" i="1"/>
  <c r="BB50" i="1" s="1"/>
  <c r="AY50" i="1"/>
  <c r="AX50" i="1"/>
  <c r="AT50" i="1"/>
  <c r="AP50" i="1"/>
  <c r="AL50" i="1"/>
  <c r="BA48" i="1"/>
  <c r="AX48" i="1"/>
  <c r="BA47" i="1"/>
  <c r="AX47" i="1"/>
  <c r="BA46" i="1"/>
  <c r="AX46" i="1"/>
  <c r="BA44" i="1"/>
  <c r="BB44" i="1" s="1"/>
  <c r="AY44" i="1"/>
  <c r="AX44" i="1"/>
  <c r="AT44" i="1"/>
  <c r="AP44" i="1"/>
  <c r="AL44" i="1"/>
  <c r="BA43" i="1"/>
  <c r="BB43" i="1" s="1"/>
  <c r="AY43" i="1"/>
  <c r="AX43" i="1"/>
  <c r="AT43" i="1"/>
  <c r="AP43" i="1"/>
  <c r="AL43" i="1"/>
  <c r="BA42" i="1"/>
  <c r="AY42" i="1"/>
  <c r="BB42" i="1" s="1"/>
  <c r="AX42" i="1"/>
  <c r="AT42" i="1"/>
  <c r="AP42" i="1"/>
  <c r="AL42" i="1"/>
  <c r="BA41" i="1"/>
  <c r="BB41" i="1" s="1"/>
  <c r="AY41" i="1"/>
  <c r="AX41" i="1"/>
  <c r="AT41" i="1"/>
  <c r="AP41" i="1"/>
  <c r="AL41" i="1"/>
  <c r="AY39" i="1"/>
  <c r="AX39" i="1"/>
  <c r="AT39" i="1"/>
  <c r="AO39" i="1"/>
  <c r="AP39" i="1" s="1"/>
  <c r="AL39" i="1"/>
  <c r="BA38" i="1"/>
  <c r="BB38" i="1" s="1"/>
  <c r="AY38" i="1"/>
  <c r="AX38" i="1"/>
  <c r="AT38" i="1"/>
  <c r="AP38" i="1"/>
  <c r="AL38" i="1"/>
  <c r="BA37" i="1"/>
  <c r="BB37" i="1" s="1"/>
  <c r="AY37" i="1"/>
  <c r="AX37" i="1"/>
  <c r="AT37" i="1"/>
  <c r="AP37" i="1"/>
  <c r="AL37" i="1"/>
  <c r="BB36" i="1"/>
  <c r="BA36" i="1"/>
  <c r="AY36" i="1"/>
  <c r="AX36" i="1"/>
  <c r="AT36" i="1"/>
  <c r="AP36" i="1"/>
  <c r="AL36" i="1"/>
  <c r="BA35" i="1"/>
  <c r="BB35" i="1" s="1"/>
  <c r="AY35" i="1"/>
  <c r="AX35" i="1"/>
  <c r="AT35" i="1"/>
  <c r="AP35" i="1"/>
  <c r="AL35" i="1"/>
  <c r="BA34" i="1"/>
  <c r="BB34" i="1" s="1"/>
  <c r="AY34" i="1"/>
  <c r="AX34" i="1"/>
  <c r="AT34" i="1"/>
  <c r="AP34" i="1"/>
  <c r="AL34" i="1"/>
  <c r="BA33" i="1"/>
  <c r="BB33" i="1" s="1"/>
  <c r="AY33" i="1"/>
  <c r="AX33" i="1"/>
  <c r="AT33" i="1"/>
  <c r="AP33" i="1"/>
  <c r="AL33" i="1"/>
  <c r="BA31" i="1"/>
  <c r="AY31" i="1"/>
  <c r="BB31" i="1" s="1"/>
  <c r="AX31" i="1"/>
  <c r="AT31" i="1"/>
  <c r="AP31" i="1"/>
  <c r="AL31" i="1"/>
  <c r="BA30" i="1"/>
  <c r="BB30" i="1" s="1"/>
  <c r="AY30" i="1"/>
  <c r="AX30" i="1"/>
  <c r="AT30" i="1"/>
  <c r="AP30" i="1"/>
  <c r="AL30" i="1"/>
  <c r="BA29" i="1"/>
  <c r="BA28" i="1"/>
  <c r="BB28" i="1" s="1"/>
  <c r="AY28" i="1"/>
  <c r="AX28" i="1"/>
  <c r="AT28" i="1"/>
  <c r="AP28" i="1"/>
  <c r="AL28" i="1"/>
  <c r="BA27" i="1"/>
  <c r="BB27" i="1" s="1"/>
  <c r="AY27" i="1"/>
  <c r="AX27" i="1"/>
  <c r="AT27" i="1"/>
  <c r="AP27" i="1"/>
  <c r="AL27" i="1"/>
  <c r="BA26" i="1"/>
  <c r="BB26" i="1" s="1"/>
  <c r="AY26" i="1"/>
  <c r="AX26" i="1"/>
  <c r="AT26" i="1"/>
  <c r="AP26" i="1"/>
  <c r="AL26" i="1"/>
  <c r="BB25" i="1"/>
  <c r="BA25" i="1"/>
  <c r="AY25" i="1"/>
  <c r="AX25" i="1"/>
  <c r="AT25" i="1"/>
  <c r="AP25" i="1"/>
  <c r="AL25" i="1"/>
  <c r="BA24" i="1"/>
  <c r="BB24" i="1" s="1"/>
  <c r="AY24" i="1"/>
  <c r="AX24" i="1"/>
  <c r="AT24" i="1"/>
  <c r="AP24" i="1"/>
  <c r="AL24" i="1"/>
  <c r="BA39" i="1" l="1"/>
  <c r="BB39" i="1" s="1"/>
  <c r="AX170" i="1" l="1"/>
  <c r="AV170" i="1"/>
  <c r="AT170" i="1"/>
  <c r="AR170" i="1"/>
  <c r="AP170" i="1"/>
  <c r="AN170" i="1"/>
  <c r="AJ170" i="1"/>
  <c r="AL170" i="1"/>
  <c r="N52" i="1" l="1"/>
  <c r="N51" i="1"/>
  <c r="N48" i="1"/>
  <c r="N47" i="1"/>
  <c r="N46" i="1"/>
  <c r="O43" i="1"/>
  <c r="N43" i="1"/>
  <c r="N42" i="1"/>
  <c r="N41" i="1"/>
  <c r="O38" i="1"/>
  <c r="O37" i="1"/>
  <c r="N37" i="1"/>
  <c r="O36" i="1"/>
  <c r="O35" i="1"/>
  <c r="N35" i="1"/>
  <c r="O34" i="1"/>
  <c r="N34" i="1"/>
  <c r="N33" i="1"/>
  <c r="N31" i="1"/>
  <c r="N28" i="1"/>
  <c r="N27" i="1"/>
  <c r="N26" i="1"/>
  <c r="N25" i="1"/>
  <c r="N24" i="1"/>
  <c r="N36" i="1" l="1"/>
  <c r="N38" i="1"/>
  <c r="N44" i="1"/>
  <c r="N50" i="1"/>
  <c r="O42" i="1"/>
  <c r="N39" i="1" l="1"/>
  <c r="O39" i="1"/>
  <c r="N30" i="1"/>
  <c r="BA157" i="1" l="1"/>
  <c r="AV154" i="1" l="1"/>
  <c r="AV153" i="1"/>
  <c r="AV152" i="1"/>
  <c r="AV151" i="1"/>
  <c r="AV150" i="1"/>
  <c r="AX154" i="1"/>
  <c r="AX153" i="1"/>
  <c r="AX152" i="1"/>
  <c r="AX151" i="1"/>
  <c r="AX150" i="1"/>
  <c r="AT154" i="1"/>
  <c r="AT153" i="1"/>
  <c r="AT152" i="1"/>
  <c r="AT151" i="1"/>
  <c r="AT150" i="1"/>
  <c r="AP154" i="1"/>
  <c r="AP153" i="1"/>
  <c r="AP152" i="1"/>
  <c r="AP151" i="1"/>
  <c r="AP150" i="1"/>
  <c r="AL154" i="1"/>
  <c r="AL153" i="1"/>
  <c r="AL152" i="1"/>
  <c r="AL151" i="1"/>
  <c r="AL150" i="1"/>
  <c r="O170" i="1" l="1"/>
  <c r="O125" i="1"/>
  <c r="O124" i="1"/>
  <c r="O123" i="1"/>
  <c r="O122" i="1"/>
  <c r="O121" i="1"/>
  <c r="O120" i="1"/>
  <c r="M170" i="1" l="1"/>
  <c r="AR154" i="1" l="1"/>
  <c r="AR153" i="1"/>
  <c r="AR152" i="1"/>
  <c r="AR151" i="1"/>
  <c r="AR150" i="1"/>
  <c r="AN154" i="1"/>
  <c r="AN153" i="1"/>
  <c r="AN152" i="1"/>
  <c r="AN151" i="1"/>
  <c r="AN150" i="1"/>
  <c r="AJ154" i="1"/>
  <c r="AJ153" i="1"/>
  <c r="AJ152" i="1"/>
  <c r="AJ151" i="1"/>
  <c r="AJ150" i="1"/>
  <c r="AV137" i="1"/>
  <c r="AV136" i="1"/>
  <c r="AV135" i="1"/>
  <c r="BA125" i="1" l="1"/>
  <c r="AY125" i="1"/>
  <c r="AX125" i="1"/>
  <c r="AV125" i="1"/>
  <c r="AT125" i="1"/>
  <c r="AR125" i="1"/>
  <c r="AP125" i="1"/>
  <c r="AN125" i="1"/>
  <c r="AL125" i="1"/>
  <c r="AJ125" i="1"/>
  <c r="BA124" i="1"/>
  <c r="AY124" i="1"/>
  <c r="AX124" i="1"/>
  <c r="AV124" i="1"/>
  <c r="AT124" i="1"/>
  <c r="AR124" i="1"/>
  <c r="AP124" i="1"/>
  <c r="AN124" i="1"/>
  <c r="AL124" i="1"/>
  <c r="AJ124" i="1"/>
  <c r="BA123" i="1"/>
  <c r="AY123" i="1"/>
  <c r="AX123" i="1"/>
  <c r="AV123" i="1"/>
  <c r="AT123" i="1"/>
  <c r="AR123" i="1"/>
  <c r="AP123" i="1"/>
  <c r="AN123" i="1"/>
  <c r="AL123" i="1"/>
  <c r="AJ123" i="1"/>
  <c r="BA122" i="1"/>
  <c r="AY122" i="1"/>
  <c r="AX122" i="1"/>
  <c r="AV122" i="1"/>
  <c r="AT122" i="1"/>
  <c r="AR122" i="1"/>
  <c r="AP122" i="1"/>
  <c r="AN122" i="1"/>
  <c r="AL122" i="1"/>
  <c r="AJ122" i="1"/>
  <c r="BA121" i="1"/>
  <c r="AY121" i="1"/>
  <c r="AX121" i="1"/>
  <c r="AV121" i="1"/>
  <c r="AT121" i="1"/>
  <c r="AR121" i="1"/>
  <c r="AP121" i="1"/>
  <c r="AN121" i="1"/>
  <c r="AL121" i="1"/>
  <c r="AJ121" i="1"/>
  <c r="AX120" i="1"/>
  <c r="AV120" i="1"/>
  <c r="AT120" i="1"/>
  <c r="AR120" i="1"/>
  <c r="AP120" i="1"/>
  <c r="AN120" i="1"/>
  <c r="AL120" i="1"/>
  <c r="AJ120" i="1"/>
  <c r="M125" i="1"/>
  <c r="M124" i="1"/>
  <c r="M123" i="1"/>
  <c r="M122" i="1"/>
  <c r="M121" i="1"/>
  <c r="M120" i="1"/>
  <c r="BB122" i="1" l="1"/>
  <c r="BB124" i="1"/>
  <c r="BB121" i="1"/>
  <c r="BB123" i="1"/>
  <c r="BB125" i="1"/>
  <c r="BA170" i="1"/>
  <c r="AY170" i="1"/>
  <c r="AX163" i="1"/>
  <c r="AV163" i="1"/>
  <c r="AT163" i="1"/>
  <c r="AR163" i="1"/>
  <c r="AP163" i="1"/>
  <c r="AN163" i="1"/>
  <c r="AL163" i="1"/>
  <c r="AJ163" i="1"/>
  <c r="BA168" i="1"/>
  <c r="AY168" i="1"/>
  <c r="AX168" i="1"/>
  <c r="AV168" i="1"/>
  <c r="AT168" i="1"/>
  <c r="AR168" i="1"/>
  <c r="AP168" i="1"/>
  <c r="AN168" i="1"/>
  <c r="AL168" i="1"/>
  <c r="AJ168" i="1"/>
  <c r="BA167" i="1"/>
  <c r="AY167" i="1"/>
  <c r="AX167" i="1"/>
  <c r="AV167" i="1"/>
  <c r="AT167" i="1"/>
  <c r="AR167" i="1"/>
  <c r="AP167" i="1"/>
  <c r="AN167" i="1"/>
  <c r="AL167" i="1"/>
  <c r="AJ167" i="1"/>
  <c r="AV166" i="1"/>
  <c r="AT166" i="1"/>
  <c r="AR166" i="1"/>
  <c r="AP166" i="1"/>
  <c r="AN166" i="1"/>
  <c r="AL166" i="1"/>
  <c r="AJ166" i="1"/>
  <c r="BA166" i="1"/>
  <c r="AY166" i="1"/>
  <c r="AX166" i="1"/>
  <c r="AX164" i="1"/>
  <c r="AV164" i="1"/>
  <c r="BA164" i="1"/>
  <c r="AY164" i="1"/>
  <c r="AT164" i="1"/>
  <c r="AR164" i="1"/>
  <c r="AP164" i="1"/>
  <c r="AN164" i="1"/>
  <c r="AL164" i="1"/>
  <c r="AJ164" i="1"/>
  <c r="BB170" i="1" l="1"/>
  <c r="BB168" i="1"/>
  <c r="BB167" i="1"/>
  <c r="BB166" i="1"/>
  <c r="BB164" i="1"/>
  <c r="BA163" i="1"/>
  <c r="AY163" i="1"/>
  <c r="BB163" i="1"/>
  <c r="AL162" i="1"/>
  <c r="AJ162" i="1"/>
  <c r="BA162" i="1"/>
  <c r="AY162" i="1"/>
  <c r="AX162" i="1"/>
  <c r="AV162" i="1"/>
  <c r="AT162" i="1"/>
  <c r="AR162" i="1"/>
  <c r="AP162" i="1"/>
  <c r="AN162" i="1"/>
  <c r="BA160" i="1"/>
  <c r="AY160" i="1"/>
  <c r="BA159" i="1"/>
  <c r="AY159" i="1"/>
  <c r="BA158" i="1"/>
  <c r="AY158" i="1"/>
  <c r="BA156" i="1"/>
  <c r="AY156" i="1"/>
  <c r="BA154" i="1"/>
  <c r="AY154" i="1"/>
  <c r="BA153" i="1"/>
  <c r="AY153" i="1"/>
  <c r="BA152" i="1"/>
  <c r="AY152" i="1"/>
  <c r="BA151" i="1"/>
  <c r="AY151" i="1"/>
  <c r="BA150" i="1"/>
  <c r="AY150" i="1"/>
  <c r="BA148" i="1"/>
  <c r="AY148" i="1"/>
  <c r="AX148" i="1"/>
  <c r="AV148" i="1"/>
  <c r="AT148" i="1"/>
  <c r="AR148" i="1"/>
  <c r="AP148" i="1"/>
  <c r="AN148" i="1"/>
  <c r="AL148" i="1"/>
  <c r="AJ148" i="1"/>
  <c r="BA147" i="1"/>
  <c r="AY147" i="1"/>
  <c r="AX147" i="1"/>
  <c r="AV147" i="1"/>
  <c r="AT147" i="1"/>
  <c r="AR147" i="1"/>
  <c r="AP147" i="1"/>
  <c r="AN147" i="1"/>
  <c r="AL147" i="1"/>
  <c r="AJ147" i="1"/>
  <c r="BA146" i="1"/>
  <c r="AY146" i="1"/>
  <c r="AX146" i="1"/>
  <c r="AV146" i="1"/>
  <c r="AT146" i="1"/>
  <c r="AR146" i="1"/>
  <c r="AP146" i="1"/>
  <c r="AN146" i="1"/>
  <c r="AL146" i="1"/>
  <c r="AJ146" i="1"/>
  <c r="BA145" i="1"/>
  <c r="AY145" i="1"/>
  <c r="AX145" i="1"/>
  <c r="AV145" i="1"/>
  <c r="AT145" i="1"/>
  <c r="AR145" i="1"/>
  <c r="AP145" i="1"/>
  <c r="AN145" i="1"/>
  <c r="AL145" i="1"/>
  <c r="AJ145" i="1"/>
  <c r="BA144" i="1"/>
  <c r="AY144" i="1"/>
  <c r="AX144" i="1"/>
  <c r="AV144" i="1"/>
  <c r="AT144" i="1"/>
  <c r="AR144" i="1"/>
  <c r="AP144" i="1"/>
  <c r="AN144" i="1"/>
  <c r="AL144" i="1"/>
  <c r="AJ144" i="1"/>
  <c r="BA142" i="1"/>
  <c r="AY142" i="1"/>
  <c r="AX142" i="1"/>
  <c r="AV142" i="1"/>
  <c r="AT142" i="1"/>
  <c r="AR142" i="1"/>
  <c r="AP142" i="1"/>
  <c r="AN142" i="1"/>
  <c r="AL142" i="1"/>
  <c r="BB142" i="1" s="1"/>
  <c r="AJ142" i="1"/>
  <c r="BA141" i="1"/>
  <c r="AY141" i="1"/>
  <c r="AX141" i="1"/>
  <c r="AV141" i="1"/>
  <c r="AT141" i="1"/>
  <c r="AR141" i="1"/>
  <c r="AP141" i="1"/>
  <c r="AN141" i="1"/>
  <c r="AL141" i="1"/>
  <c r="AJ141" i="1"/>
  <c r="BA140" i="1"/>
  <c r="AY140" i="1"/>
  <c r="AX140" i="1"/>
  <c r="AV140" i="1"/>
  <c r="AT140" i="1"/>
  <c r="AR140" i="1"/>
  <c r="AP140" i="1"/>
  <c r="AN140" i="1"/>
  <c r="AL140" i="1"/>
  <c r="AJ140" i="1"/>
  <c r="AL139" i="1"/>
  <c r="AJ139" i="1"/>
  <c r="BA139" i="1"/>
  <c r="AY139" i="1"/>
  <c r="AX139" i="1"/>
  <c r="AV139" i="1"/>
  <c r="AT139" i="1"/>
  <c r="AR139" i="1"/>
  <c r="AP139" i="1"/>
  <c r="AN139" i="1"/>
  <c r="AT137" i="1"/>
  <c r="AT136" i="1"/>
  <c r="AT135" i="1"/>
  <c r="AR137" i="1"/>
  <c r="AR136" i="1"/>
  <c r="AR135" i="1"/>
  <c r="AP137" i="1"/>
  <c r="AP136" i="1"/>
  <c r="AP135" i="1"/>
  <c r="AN137" i="1"/>
  <c r="AN136" i="1"/>
  <c r="AN135" i="1"/>
  <c r="AL137" i="1"/>
  <c r="AL136" i="1"/>
  <c r="AL135" i="1"/>
  <c r="AJ137" i="1"/>
  <c r="AJ136" i="1"/>
  <c r="AJ135" i="1"/>
  <c r="BA137" i="1"/>
  <c r="AY137" i="1"/>
  <c r="BA136" i="1"/>
  <c r="AY136" i="1"/>
  <c r="BA135" i="1"/>
  <c r="AY135" i="1"/>
  <c r="BB145" i="1" l="1"/>
  <c r="BB140" i="1"/>
  <c r="BB159" i="1"/>
  <c r="BB154" i="1"/>
  <c r="BB152" i="1"/>
  <c r="BB150" i="1"/>
  <c r="BB147" i="1"/>
  <c r="BB141" i="1"/>
  <c r="BB144" i="1"/>
  <c r="BB146" i="1"/>
  <c r="BB148" i="1"/>
  <c r="BB151" i="1"/>
  <c r="BB153" i="1"/>
  <c r="BB162" i="1"/>
  <c r="BB160" i="1"/>
  <c r="BB158" i="1"/>
  <c r="BB157" i="1"/>
  <c r="BB156" i="1"/>
  <c r="BB139" i="1"/>
  <c r="BB137" i="1"/>
  <c r="BB135" i="1"/>
  <c r="BB136" i="1"/>
  <c r="AX133" i="1"/>
  <c r="AX132" i="1"/>
  <c r="AX131" i="1"/>
  <c r="AV133" i="1"/>
  <c r="AV132" i="1"/>
  <c r="AV131" i="1"/>
  <c r="AT133" i="1"/>
  <c r="AT132" i="1"/>
  <c r="AT131" i="1"/>
  <c r="AR133" i="1"/>
  <c r="AR132" i="1"/>
  <c r="AR131" i="1"/>
  <c r="AP133" i="1"/>
  <c r="AP132" i="1"/>
  <c r="AP131" i="1"/>
  <c r="AN133" i="1"/>
  <c r="AN132" i="1"/>
  <c r="AN131" i="1"/>
  <c r="AL133" i="1"/>
  <c r="AL132" i="1"/>
  <c r="AL131" i="1"/>
  <c r="AJ133" i="1"/>
  <c r="AJ132" i="1"/>
  <c r="AJ131" i="1"/>
  <c r="BA133" i="1"/>
  <c r="AY133" i="1"/>
  <c r="BA132" i="1"/>
  <c r="AY132" i="1"/>
  <c r="BA131" i="1"/>
  <c r="AY131" i="1"/>
  <c r="BA129" i="1"/>
  <c r="AY129" i="1"/>
  <c r="AX129" i="1"/>
  <c r="AV129" i="1"/>
  <c r="AT129" i="1"/>
  <c r="AR129" i="1"/>
  <c r="AP129" i="1"/>
  <c r="AN129" i="1"/>
  <c r="AL129" i="1"/>
  <c r="AJ129" i="1"/>
  <c r="BA128" i="1"/>
  <c r="AY128" i="1"/>
  <c r="AX128" i="1"/>
  <c r="AV128" i="1"/>
  <c r="AT128" i="1"/>
  <c r="AR128" i="1"/>
  <c r="AP128" i="1"/>
  <c r="AN128" i="1"/>
  <c r="AL128" i="1"/>
  <c r="AJ128" i="1"/>
  <c r="BB128" i="1" l="1"/>
  <c r="BB129" i="1"/>
  <c r="BB133" i="1"/>
  <c r="BB132" i="1"/>
  <c r="BB131" i="1"/>
  <c r="BA127" i="1"/>
  <c r="AY127" i="1"/>
  <c r="AX127" i="1"/>
  <c r="AV127" i="1"/>
  <c r="AT127" i="1"/>
  <c r="AR127" i="1"/>
  <c r="AP127" i="1"/>
  <c r="AN127" i="1"/>
  <c r="AL127" i="1"/>
  <c r="AJ127" i="1"/>
  <c r="BB120" i="1"/>
  <c r="BA120" i="1"/>
  <c r="AY120" i="1"/>
  <c r="BB127" i="1" l="1"/>
  <c r="BA118" i="1"/>
  <c r="AY118" i="1"/>
  <c r="AX118" i="1"/>
  <c r="AV118" i="1"/>
  <c r="AT118" i="1"/>
  <c r="AR118" i="1"/>
  <c r="AP118" i="1"/>
  <c r="AN118" i="1"/>
  <c r="AL118" i="1"/>
  <c r="AJ118" i="1"/>
  <c r="BA117" i="1"/>
  <c r="AY117" i="1"/>
  <c r="AX117" i="1"/>
  <c r="AV117" i="1"/>
  <c r="AT117" i="1"/>
  <c r="AR117" i="1"/>
  <c r="AP117" i="1"/>
  <c r="AN117" i="1"/>
  <c r="AL117" i="1"/>
  <c r="AJ117" i="1"/>
  <c r="BA116" i="1"/>
  <c r="AY116" i="1"/>
  <c r="AX116" i="1"/>
  <c r="AV116" i="1"/>
  <c r="AT116" i="1"/>
  <c r="AR116" i="1"/>
  <c r="AP116" i="1"/>
  <c r="AN116" i="1"/>
  <c r="AL116" i="1"/>
  <c r="AJ116" i="1"/>
  <c r="BA114" i="1"/>
  <c r="AY114" i="1"/>
  <c r="AX114" i="1"/>
  <c r="AV114" i="1"/>
  <c r="AT114" i="1"/>
  <c r="AR114" i="1"/>
  <c r="AP114" i="1"/>
  <c r="AN114" i="1"/>
  <c r="AL114" i="1"/>
  <c r="AJ114" i="1"/>
  <c r="BA113" i="1"/>
  <c r="AY113" i="1"/>
  <c r="AX113" i="1"/>
  <c r="AV113" i="1"/>
  <c r="AT113" i="1"/>
  <c r="AR113" i="1"/>
  <c r="AP113" i="1"/>
  <c r="AN113" i="1"/>
  <c r="AL113" i="1"/>
  <c r="AJ113" i="1"/>
  <c r="BA112" i="1"/>
  <c r="AY112" i="1"/>
  <c r="AX112" i="1"/>
  <c r="AV112" i="1"/>
  <c r="AT112" i="1"/>
  <c r="AR112" i="1"/>
  <c r="AP112" i="1"/>
  <c r="AN112" i="1"/>
  <c r="AL112" i="1"/>
  <c r="AJ112" i="1"/>
  <c r="BA110" i="1"/>
  <c r="AY110" i="1"/>
  <c r="AX110" i="1"/>
  <c r="AT110" i="1"/>
  <c r="AP110" i="1"/>
  <c r="AL110" i="1"/>
  <c r="BA109" i="1"/>
  <c r="AY109" i="1"/>
  <c r="AX109" i="1"/>
  <c r="AT109" i="1"/>
  <c r="AP109" i="1"/>
  <c r="AL109" i="1"/>
  <c r="BA108" i="1"/>
  <c r="AY108" i="1"/>
  <c r="AX108" i="1"/>
  <c r="AT108" i="1"/>
  <c r="AP108" i="1"/>
  <c r="AL108" i="1"/>
  <c r="AY106" i="1"/>
  <c r="AX106" i="1"/>
  <c r="AT106" i="1"/>
  <c r="AP106" i="1"/>
  <c r="AY105" i="1"/>
  <c r="AX105" i="1"/>
  <c r="AT105" i="1"/>
  <c r="AP105" i="1"/>
  <c r="AY104" i="1"/>
  <c r="AX104" i="1"/>
  <c r="AT104" i="1"/>
  <c r="AP104" i="1"/>
  <c r="AY103" i="1"/>
  <c r="AX103" i="1"/>
  <c r="AT103" i="1"/>
  <c r="AP103" i="1"/>
  <c r="AY102" i="1"/>
  <c r="AX102" i="1"/>
  <c r="AT102" i="1"/>
  <c r="AP102" i="1"/>
  <c r="AL102" i="1"/>
  <c r="AY101" i="1"/>
  <c r="AX101" i="1"/>
  <c r="AT101" i="1"/>
  <c r="AP101" i="1"/>
  <c r="AX100" i="1"/>
  <c r="AT100" i="1"/>
  <c r="AP100" i="1"/>
  <c r="AL100" i="1"/>
  <c r="AY100" i="1"/>
  <c r="BA103" i="1" l="1"/>
  <c r="BB116" i="1"/>
  <c r="BB118" i="1"/>
  <c r="BB112" i="1"/>
  <c r="BA105" i="1"/>
  <c r="BA101" i="1"/>
  <c r="AL103" i="1"/>
  <c r="BB103" i="1" s="1"/>
  <c r="BA102" i="1"/>
  <c r="BA106" i="1"/>
  <c r="BB117" i="1"/>
  <c r="BB102" i="1"/>
  <c r="BA104" i="1"/>
  <c r="BB108" i="1"/>
  <c r="BB114" i="1"/>
  <c r="BB110" i="1"/>
  <c r="BB109" i="1"/>
  <c r="BB113" i="1"/>
  <c r="AL106" i="1"/>
  <c r="BB106" i="1" s="1"/>
  <c r="AL105" i="1"/>
  <c r="BB105" i="1" s="1"/>
  <c r="AL104" i="1"/>
  <c r="BB104" i="1" s="1"/>
  <c r="AL101" i="1"/>
  <c r="BB101" i="1" s="1"/>
  <c r="BB100" i="1"/>
  <c r="BA100" i="1"/>
  <c r="BB47" i="1" l="1"/>
  <c r="BB46" i="1"/>
  <c r="M47" i="1"/>
  <c r="AY47" i="1"/>
  <c r="BB48" i="1"/>
  <c r="M48" i="1"/>
  <c r="AY48" i="1"/>
  <c r="M46" i="1"/>
  <c r="AY46" i="1"/>
</calcChain>
</file>

<file path=xl/sharedStrings.xml><?xml version="1.0" encoding="utf-8"?>
<sst xmlns="http://schemas.openxmlformats.org/spreadsheetml/2006/main" count="2147" uniqueCount="676">
  <si>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</si>
  <si>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</si>
  <si>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</si>
  <si>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</si>
  <si>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</si>
  <si>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</si>
  <si>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</si>
  <si>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</si>
  <si>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</si>
  <si>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</si>
  <si>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</si>
  <si>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</si>
  <si>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</si>
  <si>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</si>
  <si>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</si>
  <si>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</si>
  <si>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</si>
  <si>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</si>
  <si>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</si>
  <si>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</si>
  <si>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</si>
  <si>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Ascendente</t>
  </si>
  <si>
    <t>N/A</t>
  </si>
  <si>
    <t>Propósito</t>
  </si>
  <si>
    <t>Actividades</t>
  </si>
  <si>
    <t>Año de reporte</t>
  </si>
  <si>
    <t>Gestión / Eficacia / Anual</t>
  </si>
  <si>
    <t>Definición</t>
  </si>
  <si>
    <t>mensualmete</t>
  </si>
  <si>
    <t>Programa</t>
  </si>
  <si>
    <t>Gestión / Eficacia / Semestral</t>
  </si>
  <si>
    <t>Absoluto</t>
  </si>
  <si>
    <t>Relativo</t>
  </si>
  <si>
    <t>Porcentaje de pólizas elaboradas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</si>
  <si>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</si>
  <si>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</si>
  <si>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</si>
  <si>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</si>
  <si>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</si>
  <si>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</si>
  <si>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</si>
  <si>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</si>
  <si>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</si>
  <si>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</si>
  <si>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</si>
  <si>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</si>
  <si>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</si>
  <si>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</si>
  <si>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</si>
  <si>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</si>
  <si>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</si>
  <si>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</si>
  <si>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</si>
  <si>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</si>
  <si>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</si>
  <si>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</si>
  <si>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</si>
  <si>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</si>
  <si>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</si>
  <si>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</si>
  <si>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</si>
  <si>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>Línea de Acción</t>
  </si>
  <si>
    <t>Contribuir a: 
Buscar la eficacia y eficiencia de la Administración Municipal y la salud de las finanzas públicas a través de la eficacia en la recaudación y la racionalización del ejercicio de los recursos públicos.</t>
  </si>
  <si>
    <t>Porcentaje de la ciudadanía francorromense que percibe una correcta aplicación de sus impuestos,</t>
  </si>
  <si>
    <t>Mediante la aplicación de una encuesta en hogares, se pregunta la percepción que tienen de la aplicación de recursos.</t>
  </si>
  <si>
    <t>Informe de la Encuesta realizada en el Resumen de Resultados.</t>
  </si>
  <si>
    <t xml:space="preserve">El Municipio de San Francisco de los Romo recibe oportunamente las participaciones que le corresponden y recauda los ingresos propios presupuestados. </t>
  </si>
  <si>
    <t>Estratégico / Eficiencia / Anual</t>
  </si>
  <si>
    <t xml:space="preserve">Porcentaje de contribuyentes que cumplen con el pago de impuestos </t>
  </si>
  <si>
    <t>Identificación en el Padrón de Contribuyentes, de los cumplidos y de los que al término del ejercicio no cumplen.</t>
  </si>
  <si>
    <t>Cuenta Pública correspondiente al cierre del Ejercicio 2017</t>
  </si>
  <si>
    <t>Porcentaje de recursos propios recaudados</t>
  </si>
  <si>
    <t>Que porcentaje representa los recursos recaudados, del total de recaudación si todos los contribuyentes pagaran.</t>
  </si>
  <si>
    <t>Porcentaje de dependencias (centro de costo) que entregan el presupuesto anual a tiempo</t>
  </si>
  <si>
    <t>Identifica las unidades administrativas que entregan a tiempo su presupuestación</t>
  </si>
  <si>
    <t>Archivos de la Dirección de Finanzas y Administración.</t>
  </si>
  <si>
    <t>Las áreas entregan presupuesto anual y requisiciones de manera oportuna y aplican adecuadamente los recursos (humanos, materiales y presupuestales) a partir de lo establecido en los manuales de procesos y operación</t>
  </si>
  <si>
    <t>Porcentaje de unidades administrativas que reciben los recursos programados.</t>
  </si>
  <si>
    <t>Determina el porcentaje de las unidades administrativas que reciben con oportunidad los recursos programados.</t>
  </si>
  <si>
    <t>RECURSOS HUMANOS ADMINISTRADOS</t>
  </si>
  <si>
    <t>Porcentaje de unidades administrativas que contaron con el personal completo</t>
  </si>
  <si>
    <t>Expresa el porcentaje de unidades que contaron con el personal sufuciente para cubrir sus funciones autorizadas (DGPs) en concordancia con sus metas.</t>
  </si>
  <si>
    <t>Archivos del Departamento de Recursos Humanos</t>
  </si>
  <si>
    <t>Índice de Rotación del personal</t>
  </si>
  <si>
    <t>Porcentaje del personal que cambia de puesto durante un ejercicio anual</t>
  </si>
  <si>
    <t>Informe Anual del Departamento de Recursos Humanos</t>
  </si>
  <si>
    <t>Gestión / Eficiencia / Anual</t>
  </si>
  <si>
    <t>Nivel de correspondencia entre perfiles y personal</t>
  </si>
  <si>
    <t>Porcentaje de personal que cubre el perfil del puesto</t>
  </si>
  <si>
    <t>Concentrado de personal en activo del Departamento de Recursos Humanos</t>
  </si>
  <si>
    <t>RECURSOS MATERIALES Y SERVICIOS ADMINISTRADOS</t>
  </si>
  <si>
    <t>Porcentaje de unidades administrativas que recibieron los recursos materiales y servicios programados</t>
  </si>
  <si>
    <t>Indica que porcentaje del total de unidades administrativas recibieron los bienes y servicios programados.</t>
  </si>
  <si>
    <t>Archivos del Departamento de Compras</t>
  </si>
  <si>
    <t>Estratégico / Eficiencia/ Anual</t>
  </si>
  <si>
    <t>RECURSOS FINANCIEROS GESTIONADOS</t>
  </si>
  <si>
    <t>Porcentaje de definición presupuestal por Unidad Ejecutora de Gasto</t>
  </si>
  <si>
    <t>Porcentaje del presupuesto total asignado a Unidades Ejecutoras</t>
  </si>
  <si>
    <t>Análisis Presupuestal de la la Dirección de Finanzas y Administración</t>
  </si>
  <si>
    <t xml:space="preserve">Indice de gasto de operación </t>
  </si>
  <si>
    <t>Porcentaje del presupuesto total asignado a gastos de operación (recursos humanos y servicios)</t>
  </si>
  <si>
    <t xml:space="preserve">Indice de ingresos propios </t>
  </si>
  <si>
    <t>Porcentaje del presupuesto total recaudado por el municipio.</t>
  </si>
  <si>
    <t>El personal actúa de acuerdo a los compromisos adquiridos por su puesto</t>
  </si>
  <si>
    <t>1.1. Reclutamiento y Selección de personal</t>
  </si>
  <si>
    <t>1.1.1 Recepción de Solicitudes</t>
  </si>
  <si>
    <t>Porcentaje de solicitudes de empleo</t>
  </si>
  <si>
    <t>Solicitudes de empleo recibidas del total de nuevos nombramientos por trimestre</t>
  </si>
  <si>
    <t>Informe Semestral del Departamento de Recursos Humanos</t>
  </si>
  <si>
    <t>1.1.2 Entrevista</t>
  </si>
  <si>
    <t>Porcentaje de entrevistas realizadas</t>
  </si>
  <si>
    <t>Entrevistas realizadas del total de nuevos nombramientos por trimestre</t>
  </si>
  <si>
    <t>1.1.3 Integración de Expedientes (Información Clasificada)</t>
  </si>
  <si>
    <t>Porcentaje de expedientes integrados</t>
  </si>
  <si>
    <t>Expedientes integrados del total de personal</t>
  </si>
  <si>
    <t>1.1.4 Obener la documentación personal y profesional
(Compromiso de Confidencialidad)</t>
  </si>
  <si>
    <t>Porcentaje de expedientes completos</t>
  </si>
  <si>
    <t>Expedientes que no les falte ninguno de los documentos solicitados</t>
  </si>
  <si>
    <t xml:space="preserve">1.1.5 Firma de contrato para pago de nómina electrónica </t>
  </si>
  <si>
    <t>Porcentaje de contratos de pago firmados</t>
  </si>
  <si>
    <t>Personal que labora en la Administración Municipal con contrato de nómina electrónica firmado</t>
  </si>
  <si>
    <t>Informe Trimestral del Departamento de Recursos Humanos</t>
  </si>
  <si>
    <t>Gestión / Eficacia / Trimestral</t>
  </si>
  <si>
    <t>1.2. Registro y Control de Incidencias</t>
  </si>
  <si>
    <t>1.2.1 Registro de Altas, bajas y modificaciones</t>
  </si>
  <si>
    <t>Porcentaje de movimientos de personal registrados</t>
  </si>
  <si>
    <t>Refleja el promedio de movimientos del personal</t>
  </si>
  <si>
    <t>La información de incidencias proporcionada es verídica</t>
  </si>
  <si>
    <t>1.2.2 Registro de vacaciones, días económicos, incapacidades, ausencias y registros fuera de horario</t>
  </si>
  <si>
    <t>Porcentaje de incidencias de personal registrados</t>
  </si>
  <si>
    <t>Relación entre las incidencias registradas del total de incidencias presentadas.</t>
  </si>
  <si>
    <t>1.3 Elaboración de Nóminas</t>
  </si>
  <si>
    <t>La institución bancaria aplica correctamente la dispersión de la nómina</t>
  </si>
  <si>
    <t>1.4.1 Conciliación de incidencias por ausencias y registros fuera de horario con el reporte del reloj checador.</t>
  </si>
  <si>
    <t>Porcentaje de conciliaciones quincenales por faltas y retardos realizada</t>
  </si>
  <si>
    <t>Verificar coincidencia de las incidencias por faltas y/o retardos registradas, contra reporte del reloj checador (procedentes)</t>
  </si>
  <si>
    <t>Numerador: Cantidad de conciliaciones realizadas
Denominador: total de quincenas del trimestre*100</t>
  </si>
  <si>
    <t>Los elementos de prueba del trabajador son válidos (probidad jurídica).</t>
  </si>
  <si>
    <t>1.4.2 Afectación por altas, bajas y modificaciones</t>
  </si>
  <si>
    <t xml:space="preserve">Porcentaje de afectaciones operadas en nómina quincenal por faltas y retardos </t>
  </si>
  <si>
    <t>Verificar que las afectaciones procedentes se hayan reflejado en la nómina</t>
  </si>
  <si>
    <t>Numerador: Cantidad de afectaciones realizadas
Denominador: total de afectaciones procedentes del trimestre*100</t>
  </si>
  <si>
    <t>1.4.3 Generación de archivos de dispersión de nómina</t>
  </si>
  <si>
    <t>Porcentaje de archivos de dispersión emitidos</t>
  </si>
  <si>
    <t>Relación entre los archivos de dispersión ejecutados con los archivos emitidos.</t>
  </si>
  <si>
    <t>Numerador: Cantidad de archivos de dispersión emitidos
Denominador: total de quincenas del trimestre*100</t>
  </si>
  <si>
    <t>1.4.4 Generación de archivo del CFDI (timbrado de nómina)</t>
  </si>
  <si>
    <t>Porcentaje de archivos CFDI generados</t>
  </si>
  <si>
    <t>Expresa la relación de Recibos Fiscales Digitales por Internet que fueron generados</t>
  </si>
  <si>
    <t>Numerador: Cantidad de archivos CFDI generados
Denominador: total de nóminas del trimestre*100</t>
  </si>
  <si>
    <t>1.4.5 Generación de recibos y lista de raya</t>
  </si>
  <si>
    <t>Porcentaje de paquetes de recibos por nómina generados</t>
  </si>
  <si>
    <t>Expresa la relación de Recibos por nómina generados y el total de nóminas generadas en el trimestre</t>
  </si>
  <si>
    <t>1.4.6 Solicitud de elaboración de cheques</t>
  </si>
  <si>
    <t>Porcentaje de cheques elaborados</t>
  </si>
  <si>
    <t>Cantidad de cheques de nómina elaborados del total que se hayan solicitado</t>
  </si>
  <si>
    <t>1.4.7 Solicitud de pago de obligaciones a terceros</t>
  </si>
  <si>
    <t>Porcentaje de pago de obligaciones</t>
  </si>
  <si>
    <t>Cantidad de obligaciones pagadas  del total que se hayan solicitado</t>
  </si>
  <si>
    <t>1.5. Capacitación</t>
  </si>
  <si>
    <t>Los empleados capacitados aplican los conocimientos adquiridos</t>
  </si>
  <si>
    <t>1.5.1 Diagnóstico de necesidades de capacitación. (Formato de necesidades de capacitación por área)</t>
  </si>
  <si>
    <t>Porcentaje de unidades administrativas con diagnóstico aplicado</t>
  </si>
  <si>
    <t>Cantidad de unidades administrativas que aplicaron diagnóstico de necesidades de capacitación</t>
  </si>
  <si>
    <t>1.5.2 Elaboración de programa anual de capacitación</t>
  </si>
  <si>
    <t>Programa anual de capacitación elaborado</t>
  </si>
  <si>
    <t>Indica el cumplimiento de la función.</t>
  </si>
  <si>
    <t>1.5.3 Identificación y selección de proveedores de capacitación</t>
  </si>
  <si>
    <t>Proceso de selección de proveedores realizado</t>
  </si>
  <si>
    <t>Proceso</t>
  </si>
  <si>
    <t>1.5.4 Impartición y seguimiento al programa de capacitación</t>
  </si>
  <si>
    <t>Porcentaje de actividades de capacitación</t>
  </si>
  <si>
    <t>Expresa el porcentaje de realización de las acciones de capacitación del total programado.</t>
  </si>
  <si>
    <t>1.6. Brigada de Seguridad e Higiene instalada</t>
  </si>
  <si>
    <t>La magnitud de los siniestros no supera la capacidad de atención de la brigada, en el tiempo que ésta operará</t>
  </si>
  <si>
    <t>1.6.1 Conformación de la Comisión Mixta de Seguridad e Higiene</t>
  </si>
  <si>
    <t>Comisión Mixta establecida</t>
  </si>
  <si>
    <t>Establece que la Comisión está en funciones</t>
  </si>
  <si>
    <t>Comisión</t>
  </si>
  <si>
    <t>1.6.2 Elaboración del programa anual de actividades</t>
  </si>
  <si>
    <t>Programa anual de Seguridad e Higiene elaborado</t>
  </si>
  <si>
    <t>Programa Anual de Actividades de la Comisión Mixta de Segurida e Higiene. Departamento de Recursos Humanos</t>
  </si>
  <si>
    <t>1.6.3 Seguimiento al programa anual de Seguridad e Higiene</t>
  </si>
  <si>
    <t>Porcentaje de Actividades de Seguridad e Higiene desarrolladas</t>
  </si>
  <si>
    <t>1.7 Elaboración de documentación normativa</t>
  </si>
  <si>
    <t>1.7.1 Organigrama general y por dependencia</t>
  </si>
  <si>
    <t>Porcentaje de organigramas elaborados</t>
  </si>
  <si>
    <t>Expresa lel porcentaje de organigramas elaborados de total de unidades administrativas.</t>
  </si>
  <si>
    <t>1.7.2 Descripción General de Puesto</t>
  </si>
  <si>
    <t xml:space="preserve">Porcentaje de Formatos DGP elaborados </t>
  </si>
  <si>
    <t>Indica lel porcentaje de DGP elaborados de total de unidades administrativas.</t>
  </si>
  <si>
    <t>1.7.3 Actuaización del Reglamento Interior de Trabajo</t>
  </si>
  <si>
    <t>Reglamento actualizado</t>
  </si>
  <si>
    <t>Reglamento</t>
  </si>
  <si>
    <t>2. 1.-Recepción de requisiciones de las áreas</t>
  </si>
  <si>
    <t>2.1.1 Revisión y aceptación de las características de funcionalidad en la requisición</t>
  </si>
  <si>
    <t>Porcentaje de requisiciones revisadas</t>
  </si>
  <si>
    <t>Comparar el número de requisiciones surtidas y el número de requisiciones recibidas</t>
  </si>
  <si>
    <t>Control de requisiciones recibidas. Formato físico y digital. Área de requisiciones.</t>
  </si>
  <si>
    <t>La información proporcionada por el área requisitante, carece de vicios ocultos.</t>
  </si>
  <si>
    <t>2.1.2 Registro de las requisiciones recibidas</t>
  </si>
  <si>
    <t>Porcentaje de requisiciones recibidas.</t>
  </si>
  <si>
    <t>Comparar el número de requisiciones surtidas y el número de requisiciones registradas</t>
  </si>
  <si>
    <t>Numerador:  Número de Requisiciones  surtidas
Denominador: Número de Requisiones Registradas.</t>
  </si>
  <si>
    <t>Archivo electrónico "Control de requisiciones", ubicado…..</t>
  </si>
  <si>
    <t>Las áreas respetan el procedimiento para requisitar.</t>
  </si>
  <si>
    <t>2.2.- Evaluación, selección y compra de bienes e insumos a adquirir</t>
  </si>
  <si>
    <t>Existen proveedores aptos y disponibles para surtir el pedido o brindar el servicio solicitado</t>
  </si>
  <si>
    <t xml:space="preserve">2.2.1.-Cotización con los diferentes proveedores </t>
  </si>
  <si>
    <t>Porcentaje de cotizaciones</t>
  </si>
  <si>
    <t>Comparar el Número de ordenes recibidas y proveedores seleccionados.</t>
  </si>
  <si>
    <t>Los proveedores no tienen relación de parentesco con los empleados</t>
  </si>
  <si>
    <t>2.2.2.- Elaboración de Cuadros comparativos</t>
  </si>
  <si>
    <t>Porcentaje de Cuadros comparativos</t>
  </si>
  <si>
    <t>Comparar  de  los cuadros comparativos elaborados  y las adquisiciones programadas.</t>
  </si>
  <si>
    <t>Los proveedores proporcionan la información solicitada.</t>
  </si>
  <si>
    <t>2.2.3.-Selección del mejor proveedor</t>
  </si>
  <si>
    <t>Porcentaje de Procesos de selección realizados</t>
  </si>
  <si>
    <t>Comparación de  los procesos de selección de proveedor y  los procesos de adquisiciones programadas.</t>
  </si>
  <si>
    <t>La autoridad no interviene en la selección del proveedor.</t>
  </si>
  <si>
    <t>2.2.4.- Elaboración y autorización de orden de compra de bienes y servicios</t>
  </si>
  <si>
    <t>Porcentaje de órdenes de compra</t>
  </si>
  <si>
    <t>Comparar la cantidad de ordenes de compra y los procesos de adquisiciones  realizados</t>
  </si>
  <si>
    <t>2.4.-Operación y control de almacén</t>
  </si>
  <si>
    <t>No existen siniestros que pongan en peligro los materiales en el almacén</t>
  </si>
  <si>
    <t>2.4.1. Seguimiento de órdenes de compra</t>
  </si>
  <si>
    <t>Porcentaje de órdenes de compra provistas conformes</t>
  </si>
  <si>
    <t>Comparar ordenes de compras recibidas y los proceso de compras realizados</t>
  </si>
  <si>
    <t>Los proveedores cumplen con las condiciones de entrega contratadas.</t>
  </si>
  <si>
    <t>2.4.2. Registro de entradas de almacén y firma de recepción</t>
  </si>
  <si>
    <t>Porcentaje de partidas recibidas y requisitadas en almacén</t>
  </si>
  <si>
    <t>Comparar ordenes de compras recibidas -  autorizadas y los procesos de adquisicion realizados.</t>
  </si>
  <si>
    <t>2.4.3. Control de inventario de almacén</t>
  </si>
  <si>
    <t>Control de inventario actualizado</t>
  </si>
  <si>
    <t>Verificación de la actualización y corrección del inventario del almacén</t>
  </si>
  <si>
    <t>Inventario correcto</t>
  </si>
  <si>
    <t>2.4.4. Registro de salidas de almacén</t>
  </si>
  <si>
    <t>Porcentaje de salidas de almacén registradas</t>
  </si>
  <si>
    <t>Comparar las  salidas registradas y el control  de inventarios.</t>
  </si>
  <si>
    <t>2.4.5. Entrega de documentación de la compra a Contabilidad</t>
  </si>
  <si>
    <t>Porcentaje de documentos de compra entregados</t>
  </si>
  <si>
    <t>Comparación de los documentos  remitidos a contabilidad y  las ordenes de compras recibidas.</t>
  </si>
  <si>
    <t>Bitácora de Recepción y Entrega de Documentos.</t>
  </si>
  <si>
    <t>2.5.-Control y registro de Activos</t>
  </si>
  <si>
    <t>No existen robos o daños que afecten el estado de los bienes patrimoniales</t>
  </si>
  <si>
    <t>2.5.1. Entrega y firma de formato de resguardo</t>
  </si>
  <si>
    <t>Porcentaje de formatos requisitados</t>
  </si>
  <si>
    <t>Comparación de los  formatos  solicitados  y registros  de materiales correspondientes al Control  de Inventarios.</t>
  </si>
  <si>
    <t>No se presenta el supuesto.</t>
  </si>
  <si>
    <t>Porcentaje de Resguardos firmados por el personal</t>
  </si>
  <si>
    <t xml:space="preserve"> Resguardos Requisitados y las personas  resguardantes de  bienes sujetos a inventario y activos fijos.</t>
  </si>
  <si>
    <t xml:space="preserve">2.5.2.- Etiquetado y foliado del activo </t>
  </si>
  <si>
    <t>Porcentaje de bienes de reciente adquisición etiquetados</t>
  </si>
  <si>
    <t>Comparación de los bienes adquiridos y  bienes etiquetados.</t>
  </si>
  <si>
    <t>Porcentaje de bienes propiedad del municipio etiquetados</t>
  </si>
  <si>
    <t>Comparación de los bienes etiquetados y bienes propiedad de municipio.</t>
  </si>
  <si>
    <t>2.5.3 Control de inventarios</t>
  </si>
  <si>
    <t>Verificación de la actualización y corrección del inventario  del almacén</t>
  </si>
  <si>
    <t>Control de inventarios actualizado</t>
  </si>
  <si>
    <t>2.6 Padrón único de proveedores</t>
  </si>
  <si>
    <t>2.6.1 Recepción y revisión de requisitos</t>
  </si>
  <si>
    <t>Porcentaje de solicitudes revisadas</t>
  </si>
  <si>
    <t>Verificación de las solicitudes revisadas y el total de las solicitudes recibidas.</t>
  </si>
  <si>
    <t>Padrón Único de Proveedores del Municipio de San Francisco de los Romo.</t>
  </si>
  <si>
    <t>2.6.2 Inscripción en el Padrón Único de Proveedores</t>
  </si>
  <si>
    <t>Porcentaje de proveedores inscritos</t>
  </si>
  <si>
    <t>Comparación entre  proveedores inscritos y las solicitudes recibidas.</t>
  </si>
  <si>
    <t xml:space="preserve">2.7 Trámite de pagos </t>
  </si>
  <si>
    <t xml:space="preserve">2.7.1 Recepción de facturas </t>
  </si>
  <si>
    <t>Porcentaje de facturas recibidas</t>
  </si>
  <si>
    <t>Comparación entre facturas recibidas y las ordenes de compra autorizadas.</t>
  </si>
  <si>
    <t>Bitácora de Recepción y Entrega de Documentos a Egresos..</t>
  </si>
  <si>
    <t>2.7.2 Validación vs la requisición</t>
  </si>
  <si>
    <t>Porcentaje de facturas validadas</t>
  </si>
  <si>
    <t>Comparación entre las  facturas revisadas y las facturas recibidas.</t>
  </si>
  <si>
    <t>2.7.3 Registro presupuestal (comprometido)</t>
  </si>
  <si>
    <t>Porcentaje de facturas registradas</t>
  </si>
  <si>
    <t>Comparación entre facturas registradas y las facturas recibidas.</t>
  </si>
  <si>
    <t>2.7.4 Entrega de facturas con documentación comprobatoria a Egresos.</t>
  </si>
  <si>
    <t>Porcentaje de facturas turnadas a Egresos</t>
  </si>
  <si>
    <t>Verificación de la documentación comprobatoria y facturas recibidas.</t>
  </si>
  <si>
    <t>FONDOS FEDERALES</t>
  </si>
  <si>
    <t>Archivos de trabajo e informes del Departamento de Fondos Federales.</t>
  </si>
  <si>
    <t>RECURSOS FINANCIEROS</t>
  </si>
  <si>
    <t>3.1. Control y registro de los Ingresos</t>
  </si>
  <si>
    <t>3.1.1. Recepción de pagos hechos por contribuyentes</t>
  </si>
  <si>
    <t>Porcentaje de contribuyentes que pagan a tiempo</t>
  </si>
  <si>
    <t>Expresa el porcentaje del padrón de contribuyentes que pagan en el calendario publicado</t>
  </si>
  <si>
    <t>Los contribuyentes acuden en tiempo a realizar sus pagos.</t>
  </si>
  <si>
    <t>Porcentaje de contribuyentes que pagan extemporáneos</t>
  </si>
  <si>
    <t>Expresa el porcentaje del padrón de contribuyentes que pagan fuera del calendario publicado</t>
  </si>
  <si>
    <t xml:space="preserve">Porcentaje de contribuyentes que no pagan </t>
  </si>
  <si>
    <t>Expresa el porcentaje del padrón de contribuyentes que no pagan durante el ejercicio fiscal</t>
  </si>
  <si>
    <t>3.1.2 Recepción de participaciones, aportaciones y convenios (federales y estatales).</t>
  </si>
  <si>
    <t>Porcentaje de aportaciones recibidas</t>
  </si>
  <si>
    <t>3.1.3 Elaboración de documentos comprobatorios, CFDI del ingreso.</t>
  </si>
  <si>
    <t>Porcentaje de comprobantes fiscales elaborados</t>
  </si>
  <si>
    <t>Indica el porcentaje de comprobantes fiscales de ingreso elaborados</t>
  </si>
  <si>
    <t>3.1.4 Corte de caja de los ingresos diarios para su depósito</t>
  </si>
  <si>
    <t xml:space="preserve">Porcentaje de cortes de caja </t>
  </si>
  <si>
    <t>Indica el porcentaje de cortes de caja realizados del total de depósitos generados</t>
  </si>
  <si>
    <t>3.1.5 Registro contable de movimientos de ingresos</t>
  </si>
  <si>
    <t>Porcentaje de movimientos de ingreso</t>
  </si>
  <si>
    <t>Indica el porcentaje de movimientos de ingreso realizados del total programado</t>
  </si>
  <si>
    <t>3.2. Pago a proveedores de bienes y servicios</t>
  </si>
  <si>
    <t>3.2.1. Recepción de facturas de proveedores para su revisión.</t>
  </si>
  <si>
    <t>Cantidad de proveedores que envían facturas por medios electrónicos por la adquisición de bienes y servicios</t>
  </si>
  <si>
    <t>NUMERADOR: Facturas recibidas
DENOMINADOR: Cantidad de facturas que envían los proveedores por medios electrónicos*100</t>
  </si>
  <si>
    <t xml:space="preserve"> </t>
  </si>
  <si>
    <t>Todos los proveedores acuden a solicitar el contrarecibo correspondiente a las facturas que previamente enviaron por medios electrónicos</t>
  </si>
  <si>
    <t>3.2.2 Entrega de facturas validadas (SAT) al Dpto de Compras y Suministros.</t>
  </si>
  <si>
    <t>Porcentaje de facturas validadas entregadas</t>
  </si>
  <si>
    <t>Cantidad de facturas validadas y entregadas al Departamento de Compras y Suministros, para realizar el proceso de contabilización</t>
  </si>
  <si>
    <t>NUMERADOR: Facturas validadas entregadas
DENOMINADOR: Cantidad de facturas recibidas de proveedores*100</t>
  </si>
  <si>
    <t>3.2.3 Recepción de facturas con documentación comprobatoria.</t>
  </si>
  <si>
    <t>Porcentaje de facturas recibidas con documentación comprobatoria</t>
  </si>
  <si>
    <t>Cantidad de facturas recibidas del Departamento de Compras y Suministros que contienen su respectiva documentación comprobatoria</t>
  </si>
  <si>
    <t>NUMERADOR: Facturas recibidas con documentación comprobatoria
DENOMINADOR: Cantidad de facturas recbidas del Departamento de Compras con documentación comprobatoria*100</t>
  </si>
  <si>
    <t>3.2.4 Registro presupuestal de facturas (devengado y ejercido).</t>
  </si>
  <si>
    <t>Porcentaje de registros presupuestales de facturas</t>
  </si>
  <si>
    <t>Cantidad de registros presupuestales de facturas (devengado y ejercido)</t>
  </si>
  <si>
    <t>NUMERADOR: Registros presupuestales de facturas
DENOMINADOR: Cantidad de registros presupuestales realizados (devengado y ejercido)*100</t>
  </si>
  <si>
    <t>Sistema de Contabilidad, Módulo Compras (proceso devengado), Módulo Tesorería (proceso ejercido)</t>
  </si>
  <si>
    <t xml:space="preserve">3.2.5 Pago a proveedores, mediante transferencia bancaria (según calendario de pago) </t>
  </si>
  <si>
    <t>Porcentaje de pagos a proveedores</t>
  </si>
  <si>
    <t>Cantidad de pagos a proveedores realizados mediantes transferencia bancaria, acorde al calendario de pagos establecido</t>
  </si>
  <si>
    <t>NUMERADOR: Pagos a proveedores realizados
DENOMINADOR: Cantidad de pagos a proveedores realizados mediante transferencia bancaria*100</t>
  </si>
  <si>
    <t>Sitio de internet del banco</t>
  </si>
  <si>
    <t>Señal de internet, portal habilitado</t>
  </si>
  <si>
    <t>3.2.6 Registros contables y presupuestal del pago.</t>
  </si>
  <si>
    <t>Porcentaje de registros contables y presupuestales</t>
  </si>
  <si>
    <t>Cantidad de registros contables y presupuestales operados en el sistema de contabilidad</t>
  </si>
  <si>
    <t>NUMERADOR: Registros contables y presupuestales
DENOMINADOR: Cantidad de registros contables y presupuestales realizados*100</t>
  </si>
  <si>
    <t>Sistema de Contabilidad, Módulo Tesorería, proceso aplicación de pagos (gasto pagado)</t>
  </si>
  <si>
    <t>3.2.7 Las transferencias se pasan para firmas de autorización</t>
  </si>
  <si>
    <t>Porcentaje de transferencias turnadas para firmas</t>
  </si>
  <si>
    <t xml:space="preserve">Cantidad de transferencias turnadas para su correspondiente firma de autorización </t>
  </si>
  <si>
    <t>NUMERADOR: Transferencias turnadas para firma
DENOMINADOR: Cantidad de transferencias turnadas para firma de autorización*100</t>
  </si>
  <si>
    <t>Archivo físico</t>
  </si>
  <si>
    <t>3.3 Dispersión de nómina</t>
  </si>
  <si>
    <t>3.3.1 Recepción de archivo de dispersión de nómina</t>
  </si>
  <si>
    <t>Porcentaje de archivos recibidos para dispersión de nómina</t>
  </si>
  <si>
    <t>Cantidad de archivos recibidos del Departamento de Recursos Humanos, para dispersión de nómina</t>
  </si>
  <si>
    <t>NUMERADOR: Archivos para dispersión de nómina
DENOMINADOR: Cantidad de archivos recibidos para dispersión de nómina*100</t>
  </si>
  <si>
    <t>El Departamento de Recursos Humanos, turna de manera oportuna los archivos para dispersión denómina</t>
  </si>
  <si>
    <t>3.3.2 Dispersión de la nómina mediante el portal bancario.</t>
  </si>
  <si>
    <t>Porcentaje de nóminas dispersadas</t>
  </si>
  <si>
    <t>Cantidad de nóminas dispersadas mediante el portal bancario</t>
  </si>
  <si>
    <t>NUMERADOR: Nóminas dispersadas
DENOMINADOR: Cantidad de nóminas dispersadas mediante el portal bancario*100</t>
  </si>
  <si>
    <t>Reportes emitidos del portal bancario</t>
  </si>
  <si>
    <t>3.3.3 Registro presupuestal y contable (devengado, ejercido y pagado)</t>
  </si>
  <si>
    <t>Porcentaje de registros presupuestales y contables de nóminas</t>
  </si>
  <si>
    <t>Cantidad de registros presupuestales y contables de nóminas realizadas en el sistema de contabilidad</t>
  </si>
  <si>
    <t>NUMERADOR: Registros presupuestales y contables de nóminas
DENOMINADOR: Cantidad de registros presupuestales y contables realizadas*100</t>
  </si>
  <si>
    <t>Sistema de Contabilidad, Módulo Presupuesto, Proceso Gasto Devengado, Proceso Gasto Ejercido y Proceso Gasto Pagado</t>
  </si>
  <si>
    <t>3.4. Preparación de Estados Financieros y la Cuenta Pública</t>
  </si>
  <si>
    <t>Porcentaje de conciliaciones bancarias realizadas</t>
  </si>
  <si>
    <t xml:space="preserve">Archivo electrónico, ruta: </t>
  </si>
  <si>
    <t>Porcentaje de estados financieros impresos</t>
  </si>
  <si>
    <t>Cantidad de estados financieros impresos, mismos que son generados en el sistema de contabilidad</t>
  </si>
  <si>
    <t>NUMERADOR: Estados financieros impresos
DENOMINADOR: Cantidad de estados financieros impresos desde el SAACG.net*100</t>
  </si>
  <si>
    <t>Porcentaje de estados financieros integrados</t>
  </si>
  <si>
    <t>Cantidad de estados financieros integrados para cumplir con la normatividad aplicable</t>
  </si>
  <si>
    <t>NUMERADOR: Estados financieros integrados
DENOMINADOR: Cantidad de estados financieros integrados para cumplir con la normatividad SAACG.net*100</t>
  </si>
  <si>
    <t>Porcentaje de estados financiersos entregados</t>
  </si>
  <si>
    <t>Cantidad de estados financieros entregados al Congreso del Estado y al Órgano Superior de Fiscalización</t>
  </si>
  <si>
    <t>NUMERADOR: Estados financieros entegrados
DENOMINADOR: Cantidad de estados financieros entegrados al Congreso del Estado y  al Órgano Superior de Fiscalización*100</t>
  </si>
  <si>
    <t>3.5. Determinacion y pago de impuestos, derechos y aportaciones</t>
  </si>
  <si>
    <t>3.5.1. Impresión de auxiliares contables de los impuestos a determinar</t>
  </si>
  <si>
    <t>Porcentaje de auxiliares contables impresos</t>
  </si>
  <si>
    <t>Cantidad de impresión de auxiliares contables de los impuestos a determinar</t>
  </si>
  <si>
    <t>NUMERADOR: Auxiliares contables impresos
DENOMINADOR: Cantidad de auxiliares contables impresos a determinar*100</t>
  </si>
  <si>
    <t>3.5.2. Determinación de Impuestos y derechos</t>
  </si>
  <si>
    <t>Porcentaje de determinación de impuestos y derechos</t>
  </si>
  <si>
    <t>Cantidad de determinación de impuestos y derechos por pagar por el ente público</t>
  </si>
  <si>
    <t>NUMERADOR: Impuestos y derechos determinados
DENOMINADOR: Cantidad de impuestos y derechos determinados por pagar por el ente público*100</t>
  </si>
  <si>
    <t>3.5.3. Pago de Impuestos mediante portal bancario.</t>
  </si>
  <si>
    <t>Porcentaje de pago de impuestos</t>
  </si>
  <si>
    <t>Cantidad de pago de impuestos mediante portal bancario</t>
  </si>
  <si>
    <t>NUMERADOR: Pago de impuestos
DENOMINADOR: Cantidad de impuestos pagados mediante portal bancario*100</t>
  </si>
  <si>
    <t>3.6 Elaboración de conciliaciones bancarias</t>
  </si>
  <si>
    <t>3.6.1 Impresión de los estados de cuenta bancarios</t>
  </si>
  <si>
    <t>Porcentaje de estados de cuenta bancarios impresos</t>
  </si>
  <si>
    <t>Cantidad de estados de cuenta bancarios impresos desde el portal del banco</t>
  </si>
  <si>
    <t>NUMERADOR: Estados de cuenta impresos
DENOMINADOR: Cantidad de estados de cuenta bancarios impresos desde el portal del banco*100</t>
  </si>
  <si>
    <t>3.6.2 Del sistema de contabilidad exportamos un reporte a Excel</t>
  </si>
  <si>
    <t>Porcentaje de reportes exportados a excel</t>
  </si>
  <si>
    <t>Cantidad de reportes exportados en formato excel, desde el sistema de contabilidad SAACG.net</t>
  </si>
  <si>
    <t>NUMERADOR: Reportes del sistema exportados a excel
DENOMINADOR: Cantidad de reportes del sistema SAACG.net, exportados a formato excel*100</t>
  </si>
  <si>
    <t>3.6.3 Se coteja la información de ambos reportes</t>
  </si>
  <si>
    <t>Porcentaje de información cotejada</t>
  </si>
  <si>
    <t>Cantidad de información cotejada en ambos reportes</t>
  </si>
  <si>
    <t>NUMERADOR: Información cotejada en reportes
DENOMINADOR: Cantidad de información cotejada en los reportes para realizar conciliaciones bancarias*100</t>
  </si>
  <si>
    <t>3.6.4 Se checan diferencias o movimientos pendientes de registrar</t>
  </si>
  <si>
    <t>Porcentaje de diferencias pendientes de registro</t>
  </si>
  <si>
    <t>Cantidad de diferencias o movimientos pendientes de registro contable en el sistema de contabilidad SAACG.net.</t>
  </si>
  <si>
    <t>NUMERADOR: Diferencias o movimientos pendientes de registro
DENOMINADOR: Cantidad de diferencias o movimientos pendientes de registro*100</t>
  </si>
  <si>
    <t>3.6.5 Se elabora el registro en póliza correspondiente</t>
  </si>
  <si>
    <t>Porcentaje registros elaborados</t>
  </si>
  <si>
    <t>Cantidad de registro pendientes de elaborar mediante las pólizas correspondientes en el sistema de contabilidad SAACG.net</t>
  </si>
  <si>
    <t>NUMERADOR: Registros elaborados mediante pólizas
DENOMINADOR: Cantidad de registros elaborados mediante pólizas*100</t>
  </si>
  <si>
    <t>Sistema de Contabilidad, Módulo Pólizas</t>
  </si>
  <si>
    <t>3.6.6 Se realiza la conciliación en archivo electrónico</t>
  </si>
  <si>
    <t>Cantidad de concilicaciones bancarias realizadas mediante archivos electrónicos</t>
  </si>
  <si>
    <t>NUMERADOR: Conciliaciones bancarias realizadas
DENOMINADOR: Cantidad de conciliaciones bancarias realizadas en archivos electrónicos*100</t>
  </si>
  <si>
    <t>3.7 Revisión de formatos de Gestiónes sociales para apoyos</t>
  </si>
  <si>
    <t>3.7.1  Se solicita la documentación comprobatoria al departamento de Gestión Social</t>
  </si>
  <si>
    <t>Porcentaje de documentación  comprobatoria solicitada</t>
  </si>
  <si>
    <t>Solicitud de documentación comprobatoria de apoyos otorgados por el Departamento de Gestión Social</t>
  </si>
  <si>
    <t>NUMERADOR: Documentación comprobatoria solicitada
DENOMINADOR: Cantidad de documentación comprobatoria de apoyos otorgados*100</t>
  </si>
  <si>
    <t>El Departamento de Gestión Social no entrega la documentación comprobatoria</t>
  </si>
  <si>
    <t>3.7.2 Se hace la revisión de todos los requisitos que debe contener según el manual de lineamientos para el otorgamiento del fondo revolvente</t>
  </si>
  <si>
    <t>Porcentaje de documentación revisada que contenga requisitos de otorgamiento</t>
  </si>
  <si>
    <t>Cantidad de documentación revisada que contenga requisitos de otorgamiento de apoyo</t>
  </si>
  <si>
    <t>La documentación recibida no contiene los requisitos de otorgamiento de apoyos</t>
  </si>
  <si>
    <t>3.7.3 Elaboración de la póliza correspondiente del fondo revolvente</t>
  </si>
  <si>
    <t>Cantidad de pólizas elaboradas correspondietnes al fondo revolvente, mediante la operación del Sistema de Contablidad SAACG.net</t>
  </si>
  <si>
    <t>3.8 Revisión de gastos por comprobar (viáticos)</t>
  </si>
  <si>
    <t>3.8.1 Se solicitan las facturas a los servidores públicos que tienen pendiente comprobación por viáticos</t>
  </si>
  <si>
    <t>Porcentaje de facturas recibidas por comprobación de viáticos</t>
  </si>
  <si>
    <t>Cantidad de facturas recibidas por concepto de comprobación de viáticos</t>
  </si>
  <si>
    <t>3.8.2 Se revisa que cumplan con todos los requisitos fiscales</t>
  </si>
  <si>
    <t>Porcentaje de facturas que reúnen requisitos fiscales</t>
  </si>
  <si>
    <t>Cantidad de facturas que reúnen todos los requisitos fiscales</t>
  </si>
  <si>
    <t>3.8.3 Llenado del formato respectivo</t>
  </si>
  <si>
    <t>Porcentaje de formatos llenados</t>
  </si>
  <si>
    <t>Cantidad de formatos diseñados para la comprobación de viáticos</t>
  </si>
  <si>
    <t>3.9 Integrar el Presupuesto de Egresos para el siguiente ejercicio fiscal</t>
  </si>
  <si>
    <t>3.9.1 Recibir las propuestas de parte de las Direcciones</t>
  </si>
  <si>
    <t>Porcentaje de propuestas de presupuesto de dirección</t>
  </si>
  <si>
    <t>Cantidad de direcciones que entregan en tiempo y forma su propuesta de presupuesto anual.</t>
  </si>
  <si>
    <t>Proyecto de Presupuesto de Egresos 2018. Archivo electrónico. Ubicación: Este equipo&gt;finanzas&gt; (\\DCSNFCO03)(Y)&gt;Presupuesto 2018</t>
  </si>
  <si>
    <t>Todas las direcciones entregan su propuesta de presupuesto oportunamente.</t>
  </si>
  <si>
    <t>3.9.2 Vincular las propuestas recibidas con los diferentes clasificadores</t>
  </si>
  <si>
    <t>Porcentaje de propuestas de presupuesto clasificadas</t>
  </si>
  <si>
    <t>Cantidad de propuestas de presupuesto debidamente clasificadas en todos los clasificadores</t>
  </si>
  <si>
    <t>3.9.3 Realizar en su caso, las correcciones y/o ajustes correspodientes</t>
  </si>
  <si>
    <t>Porcentaje de propuestas de presupuesto ajustadas</t>
  </si>
  <si>
    <t>Cantidad de propuestas de presupuesto corregidas en su ortografía y redacción y, ajustadas en presupuesto.</t>
  </si>
  <si>
    <t>NUMERADOR: Propuestas ajustadas
DENOMINADOR: Propuestas recibidas*100</t>
  </si>
  <si>
    <t>3.10 Cargar el Presupuesto de Egresos Aprobado en el Sistema de contabilidad</t>
  </si>
  <si>
    <t>Módulo cargado al sistema</t>
  </si>
  <si>
    <t>Alimentar el Módulo de Presupuesto del Sistema Automatizado de Administración y Contabiliadad Gubernamental SAACG.net</t>
  </si>
  <si>
    <t>Proceso de Cuentas Presupuestales Generado en el módulo Presupuesto</t>
  </si>
  <si>
    <t>Proceso generado  de gasto aprobado</t>
  </si>
  <si>
    <t>Proceso de Gasto Aprobado en el módulo Presupuesto</t>
  </si>
  <si>
    <t>Captura del Presupuesto de Egresos realizada en el sistema</t>
  </si>
  <si>
    <t>Captura del presupuesto de egresos realizada en el módulo Presupuesto</t>
  </si>
  <si>
    <t>Póliza presupuestal generada del gasto aprobado</t>
  </si>
  <si>
    <t>Generar Póliza Presupuestal dentro del Módulo de Presupuesto del Sistema Automatizado de Administración y Contabiliadad Gubernamental SAACG.net</t>
  </si>
  <si>
    <t>Generación de poliza presupuestal</t>
  </si>
  <si>
    <t>3.11 Cargar el Presupuesto de Ingresos Aprobado en el Sistema de contabilidad</t>
  </si>
  <si>
    <t>3.11.1 Desagregar en el Plan de Cuentas las del género 4000</t>
  </si>
  <si>
    <t>Plan de cuentas desagregado</t>
  </si>
  <si>
    <t>Alimentar el Módulo Plan de Cuentas del Sistema Automatizado de Administración y Contabiliadad Gubernamental SAACG.net</t>
  </si>
  <si>
    <t>Desagregación de las cuentas del género 4000 dentro del Plan de Cuentas</t>
  </si>
  <si>
    <t>3.11.2 Configurar el clasificador de ingresos detallado</t>
  </si>
  <si>
    <t>Clasificador de Ingresos detallado configurado</t>
  </si>
  <si>
    <t>Alimentar el módulo Reportes/Configuración de Informes del Sistema Automatizado de Administración y Contabiliadad Gubernamental SAACG.net</t>
  </si>
  <si>
    <t>Clasificador de ingresos detallados terminado</t>
  </si>
  <si>
    <t>Clasificador</t>
  </si>
  <si>
    <t>3.11.3 Generar el  proceso de ingreso estimado</t>
  </si>
  <si>
    <t>Proceso generado de ingreso estimado</t>
  </si>
  <si>
    <t>Proceso de ingreso estimado terminado</t>
  </si>
  <si>
    <t>3.11.4 Vincular los ingresos plasmados en la Ley de Ingresos, con el Clasificador por Rubro de Ingresos</t>
  </si>
  <si>
    <t>Captura del Presupuesto de Ingresos realizada en el sistema</t>
  </si>
  <si>
    <t>Captura del Presupuesto de Ingresos realizada en el módulo Presupuesto</t>
  </si>
  <si>
    <t>Captura</t>
  </si>
  <si>
    <t>3.11.5 Generar la póliza presupuestal del ingreso estimado</t>
  </si>
  <si>
    <t>Póliza presupuestal generada del ingreso estimado</t>
  </si>
  <si>
    <t>Póliza</t>
  </si>
  <si>
    <t>3.12 Adecucaciones presupuestales</t>
  </si>
  <si>
    <t>3.12.1 Recibir las solicitudes de modificación presupuestal</t>
  </si>
  <si>
    <t>Cantidad de direcciones que entregan en tiempo y forma su solicitud de modificación presupuestal</t>
  </si>
  <si>
    <t>Adecuación presupuestal 2017. Archivo electrónico. Ubicación: Este equipo&gt;finanzas(\\DCSNFCO03)(Y)&gt;2017&gt;Presupuesto 2017</t>
  </si>
  <si>
    <t>Todas las direcciones entregan su solicitud de modificación presupuesal oportunamente.</t>
  </si>
  <si>
    <t>3.12.2 Elaborar los auxiliares en formato excel</t>
  </si>
  <si>
    <t>Auxiliares presupuestales elaborados</t>
  </si>
  <si>
    <t>Cantidad de solicitudes de modificación presupuestal debidamente clasificadas en todos los clasificadores</t>
  </si>
  <si>
    <t>3.12.3 Realizar en su caso, las correcciones y/o ajustes correspondientes</t>
  </si>
  <si>
    <t>Cantidad de solicitudes de modificaciíon presupuestal  de corregidas en su ortografía y redacción y, ajustadas en presupuesto.</t>
  </si>
  <si>
    <t>3.12.4 Vincular las propuestas de adecuación con los clasificadores</t>
  </si>
  <si>
    <t>3.12.5 Generar la póliza de adecuación presupuestal</t>
  </si>
  <si>
    <t>3.13 Publicar la información generada en la Plataforma Nacional de Transparencia</t>
  </si>
  <si>
    <t>3.13.1 Ingresar a la Plataforma Nacional de Transparencia</t>
  </si>
  <si>
    <t>Plataforma disponible en sitios web</t>
  </si>
  <si>
    <t>Ingreso a la Plataforma Nacional de Transparencia</t>
  </si>
  <si>
    <t>Sitio web http://www.plataformadetransparencia.org.mx/web/guest/inicio</t>
  </si>
  <si>
    <t>No hay servicio de Internet; Plataforma Saturada</t>
  </si>
  <si>
    <t>Plataforma</t>
  </si>
  <si>
    <t>3.13.2 Descargar los formatos correspodientes</t>
  </si>
  <si>
    <t>Porcentaje de Formatos oficiales asociados a las fracciones correspondientes</t>
  </si>
  <si>
    <t>Formato oficiales descargados de la Plataforma Nacional de Transparencia</t>
  </si>
  <si>
    <t>Información Pública de Oficio. Archivo electrónico. Ubicación: Este equipo&gt;tranparencia&gt; (\\10.1.83.151)(X)&gt;doc</t>
  </si>
  <si>
    <t>3.13.3 Llenar los formatos con la información generada durante el periodo que se informa</t>
  </si>
  <si>
    <t>Porcentaje de Formatos oficiales llenos con la información generada</t>
  </si>
  <si>
    <t>Formato oficiales debidamente llenados con la información generada</t>
  </si>
  <si>
    <t>NUMERADOR: Formato oficiales por llenar
DENOMINADOR: Formatos oficiales debidamente llenados*100</t>
  </si>
  <si>
    <t>3.13.4 Subir los formatos a la Plataforma Nacional de Transparencia</t>
  </si>
  <si>
    <t>Porcentaje de Formatos debidamente llenados para subir a Plataforma Nacional de Transparencia</t>
  </si>
  <si>
    <t>Formatos oficiales debidamente llenados subidos exitosamente a la Plataforma Nacional de Transparencia</t>
  </si>
  <si>
    <t>NUMERADOR: Formato oficiales debidamente llenados por subir
DENOMINADOR: Formatos oficiales debidamente llenados subidos exitosamente*100</t>
  </si>
  <si>
    <t>3.13.5 Descargar e imprimir el archivo de acuse de los formatos subidos sin errores</t>
  </si>
  <si>
    <t>Porcentaje de acuses impresos</t>
  </si>
  <si>
    <t>Acuses de formados subidos sin errores</t>
  </si>
  <si>
    <t>NUMERADOR: Porcentaje de acuses impresos
DENOMINADOR: Acuses de formato subidos sin errores*100</t>
  </si>
  <si>
    <t>3.14 Altas, bajas y depreciaciones de bienes muebles</t>
  </si>
  <si>
    <t>3.14.1 Recibir los dictámenes de baja correspondientes</t>
  </si>
  <si>
    <t>Porcentaje de dictámenes de baja recibidos</t>
  </si>
  <si>
    <t>Dictámenes de baja procesados</t>
  </si>
  <si>
    <t>NUMERADOR: Dictámenes de baja recibidos
DENOMINADOR: Dictámenes de baja procesados*100</t>
  </si>
  <si>
    <t>Bajas de Bienes Muebles. Archivo electrónico. Ubicación: Este equipo&gt;Escritorio&gt;Bienes Muebles&gt;Depreciaciones 2017</t>
  </si>
  <si>
    <t>3.14.2 Incorporación de bienes muebles adquiridos (altas)</t>
  </si>
  <si>
    <t>Porcentaje de incorporación bienes muebles adquiridos (altas)</t>
  </si>
  <si>
    <t>Registro de bienes muebles adquiridos en el auxiliar correspondiente</t>
  </si>
  <si>
    <t>NUMERADOR: Bienes muebles adquiridos  
DENOMINADOR:  Bienes muebles adquiridos registrados*100</t>
  </si>
  <si>
    <t>3.14.3 Calcular y registrar mediante pólizas contables,  las depreciaciones de los bienes muebles</t>
  </si>
  <si>
    <t>Porcentaje de depreciaciones de bienes muebles realizadas y registradas</t>
  </si>
  <si>
    <t>NUMERADOR: Depreciaciones de bienes muebles realizadas y registradas
DENOMINADOR:  Módulo alimentado con las depreciaciones de bienes muebles*100</t>
  </si>
  <si>
    <t>Póliza de depreciaciones realizada</t>
  </si>
  <si>
    <t>3.15 Respuesta a solicitudes de información pública</t>
  </si>
  <si>
    <t>3.15.1 Recibir las solicitudes de información pública</t>
  </si>
  <si>
    <t>Porcentaje de solicitudes de información pública recibidas</t>
  </si>
  <si>
    <t>Seguimiento y resolución a solicitudes de información pública recibidas</t>
  </si>
  <si>
    <t>NUMERADOR: Solicitudes de información pública recibidas 
DENOMINADOR:  Solicitudes de información pública atendidas y resueltas*100</t>
  </si>
  <si>
    <t>Oficios elaborados para respuesta a solicitudes de información</t>
  </si>
  <si>
    <t>3.15.2 Valorar el contenido de la misma, para identificar si se trata de información pública de oficio, reservada o confidencial</t>
  </si>
  <si>
    <t>Porcentaje de valoración realizada a solicitudes recibidas</t>
  </si>
  <si>
    <t>Identificación detectada a solicitudes de información pública recibidas</t>
  </si>
  <si>
    <t>NUMERADOR: Valoración realizada 
DENOMINADOR:  Solicitudes de información identificadas y detectadas*100</t>
  </si>
  <si>
    <t>3.15.3 Elaborar el oficio de respuesta correspondiente</t>
  </si>
  <si>
    <t>Porcentaje de oficios de respuesta elaborados</t>
  </si>
  <si>
    <t>Elaboración de oficios para su debida atención, seguimiento y resolución a las solicitudes de información pública</t>
  </si>
  <si>
    <t>NUMERADOR: Oficios de respuesta elaborados 
DENOMINADOR:  Solicitudes de información recibidas mediante oficio*100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</si>
  <si>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ciudadanos con respuesta positiva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ciudadanos encuestados*100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</si>
  <si>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contribuyentes cumplidos.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contibuyentes inscritos en el padrón*100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</si>
  <si>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recursos recaudados en el ejercicio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recursos susceptibles de recaudar*100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</si>
  <si>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Las dependencias de la Administración Municipal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reciben oportunamente los recursos e insumos necesarios para el desempeño de sus funciones en beneficio de la población.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</si>
  <si>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unidades adminstrativas que entregan presupuesto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dependencias de la Administración Municipal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</si>
  <si>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unidades adminstrativas que reciben los recursos presupuestados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dependencias de la Administración Municipal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</si>
  <si>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unidades adminstrativas con personal completo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dependencias de la Administración Municipal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</si>
  <si>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personal que cambia de adscripción al término del ejercicio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personal administrativo al inicio del ejercicio*100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</si>
  <si>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Total de personal que cubre el perfil del puesto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personal directivo y administrativo*100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</si>
  <si>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unidades administrativas que recibieron materiales y servicios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dependencias de la Administración Municipal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</si>
  <si>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Total (valor monetario) de asignado a Unidades Ejecutoras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(valor monetario)del presupuesto del municipio en el ejercicio*100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</si>
  <si>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Total (valor monetario) de presupuesto destinado a pago de recursos humanos y servicios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(valor monetario)del presupuesto del municipio en el ejercicio*100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</si>
  <si>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Total (valor monetario) de recaudación obtenida por el municipio en el ejercicio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(valor monetario)del presupuesto del municipio en el ejercicio*100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</si>
  <si>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solicitudes recibidas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nuevos nombramientos*100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</si>
  <si>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entrevistas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nuevos nombramientos*100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</si>
  <si>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expedientes integrados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personal en la administración municipal*100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</si>
  <si>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expedientes completos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personal en la administración municipal*100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</si>
  <si>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
movimientos de  personal registrados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movimientos presentados*100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</si>
  <si>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incidencias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incidencias presentadas*100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</si>
  <si>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paquetes de recibos generados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nóminas del trimestre*100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</si>
  <si>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cheques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cheques solicitados*100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</si>
  <si>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pagos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</si>
  <si>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unidades con diagnóstico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unidades administrativas*100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</si>
  <si>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Programa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programa proyectado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</si>
  <si>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realizado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proceso proyectado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</si>
  <si>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actividades de capacitación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actividades de capacitación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</si>
  <si>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Comisión Mixta establecida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Comisión Mixta programada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</si>
  <si>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Programa anual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Programa anual programado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</si>
  <si>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Actividades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actividades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</si>
  <si>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Organigramas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organigramas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</si>
  <si>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Formatos DGP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formatos DGP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</si>
  <si>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Reglamento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actualización programada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</si>
  <si>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requisiciones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</si>
  <si>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cotizaciones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proveedores convocados*100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</si>
  <si>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Cuadros comparativos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</si>
  <si>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procesos de selección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</si>
  <si>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</si>
  <si>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 provistas conformes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</si>
  <si>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Partidas adquiridas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</si>
  <si>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Partidas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 procesos realizados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</si>
  <si>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salidas de almacén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salidas de almacén registradas en el control de inventario*100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</si>
  <si>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documentos entregados a Contabilidad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recibidas en almacén¨100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</si>
  <si>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formatos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entregas registradas en Control de Inventarios*100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</si>
  <si>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Resguardos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personal con bienes de activo fijo*100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</si>
  <si>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adquiridos*100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</si>
  <si>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propiedad del municipio*100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</si>
  <si>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Cantidad de Bienes Adquiridos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Bienes Etiquetados.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</si>
  <si>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solicitudes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</si>
  <si>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proveedores inscritos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</si>
  <si>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tramitadas*100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</si>
  <si>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validadas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</si>
  <si>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</si>
  <si>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turnadas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</si>
  <si>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a tiempo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</si>
  <si>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con atraso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</si>
  <si>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</si>
  <si>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aportaciones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aportaciones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</si>
  <si>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cortes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cortes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</si>
  <si>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movimientos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movimientos*100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</si>
  <si>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documentación revisada que contenga requisitos de otorgamiento de apoyos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</si>
  <si>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pólizas elaboradas correspondientes al fondo revolvente*100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</si>
  <si>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de viáticos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por concepto de comprobación de viáticos*100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</si>
  <si>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que reúnen requisitos fiscales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que reúnen requisitos fiscales por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</si>
  <si>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Formatos llenados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 para comprobación de viáticos debidamente llenados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</si>
  <si>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entregadas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</si>
  <si>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clasificadas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</si>
  <si>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Módulo cargado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</si>
  <si>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 de gasto aprobado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</si>
  <si>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</si>
  <si>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 generada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</si>
  <si>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Plan de Cuentas Desagregado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</si>
  <si>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Clasificador de ingresos detallado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</si>
  <si>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</si>
  <si>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</si>
  <si>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</si>
  <si>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</si>
  <si>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Auxiliares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</si>
  <si>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Solicitudes ajustadas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</si>
  <si>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Plataforma disponible en sitios web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Ingresos a la Plataforma  Nacional de Transparencia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</si>
  <si>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 oficiales asociados a fracciones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Formatos oficiales descargados*100</t>
    </r>
  </si>
  <si>
    <t>DIRECCIÓN DE FINANZAS Y ADMINISTRACIÓN</t>
  </si>
  <si>
    <t>Tipo de Valor de la Meta</t>
  </si>
  <si>
    <t>Todo el Municipio</t>
  </si>
  <si>
    <t>Dirección de Finanzas y Administración</t>
  </si>
  <si>
    <t>3.4.1. Impresión de Estados Financieros SAACG</t>
  </si>
  <si>
    <t>3.4.2. Integración de estados financieros para cumplir con la normatividad.</t>
  </si>
  <si>
    <t>3.4.3 Entrega al congreso del Estado y al OSFAGS</t>
  </si>
  <si>
    <t>Eje 1, Tema 2</t>
  </si>
  <si>
    <t>Alimentar el Módulo de Pólizas del Sistema Automatizado de Administración y Contabiliadad Gubernamental SAACG.net</t>
  </si>
  <si>
    <t>En función de la adquisición de bienes muebles (activos no circulantes)</t>
  </si>
  <si>
    <t>3.16 Sistema de Evaluación de la Armonización Contable, mediante la Plataforma SEVAC</t>
  </si>
  <si>
    <t>3.16.1 Integrar y cargar evidencias de cumplimiento a las disposiciones contenidas en la Ley General de Contabilidad Gubernamental</t>
  </si>
  <si>
    <t>Porcentaje de evidencias de cumplimiento</t>
  </si>
  <si>
    <t>Integración y carga de las evidencias de cumplimiento en la plataforma Sevac</t>
  </si>
  <si>
    <t>NUMERADOR: Evidencias de cumplimiento requeridas 
DENOMINADOR:  Evidencias de cumoplimientos debidamente integradas*100</t>
  </si>
  <si>
    <t>Reporte final de evaluación</t>
  </si>
  <si>
    <t>Se cumple con todos los elementos normativos</t>
  </si>
  <si>
    <t>Direccion de Finanzas y Administración</t>
  </si>
  <si>
    <t>La informacióm corresponde al Impuesto a la Propiedad Raiz</t>
  </si>
  <si>
    <t>Indica el porcentaje de aportaciones, participaciones y convenios recibidas.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</si>
  <si>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programado *100</t>
    </r>
  </si>
  <si>
    <t>Cuatro cortes por cada día hábil</t>
  </si>
  <si>
    <t>Direccion de Finanzas y Administracion/Dpto Compras y Suministros</t>
  </si>
  <si>
    <t>Proyecto de Presupuesto de Egresos 2019. Archivo electrónico. Ubicación: Este equipo&gt;finanzas&gt; (\\DCSNFCO03)(Y)&gt;Presupuesto 2019</t>
  </si>
  <si>
    <t>3.10.1 Generar las cuentas presupuestales de egresos</t>
  </si>
  <si>
    <t>3.10.2 Generar el proceso de gasto aprobado</t>
  </si>
  <si>
    <t>3.10.3 Vincular a cada fuente de financiamiento con los proyectos, Unidades Administrativas y partida por Objeto del Gasto correspondiente</t>
  </si>
  <si>
    <t>3.10.4 Generar la póliza presupuestal del gasto aprobado</t>
  </si>
  <si>
    <t>2.8.1 Presentación de información del avance y aplicación de los Recursos Federales ante el SAT.</t>
  </si>
  <si>
    <t>Porcentaje del avance de los cierres trimestrales gestionados ante el SAt.</t>
  </si>
  <si>
    <t>Indica el avance en la presentación de la información ante la Secretaría de Hacienda.</t>
  </si>
  <si>
    <t>Numerador: Cantidad de cierres trimestrales gestionados
Denominador: total de cierres trimestrales programados*100</t>
  </si>
  <si>
    <t>Archivos de trabajo y publicación en el periódico ofical del Estado de Aguascalientes.</t>
  </si>
  <si>
    <t>MUNICIPIO DE SAN FRANCISCO DE LOS ROMO</t>
  </si>
  <si>
    <t>DIR. DE FINANZAS Y ADMINISTRACIÓN</t>
  </si>
  <si>
    <t>2.8 Formato Único de Hacienda.</t>
  </si>
  <si>
    <t xml:space="preserve">2.9 . Avance trimestral del Fondo de Fortalecimiento Municipal </t>
  </si>
  <si>
    <t>2.9.1 Determinar el nivel de aplicación del recurso ejercido contra el recurso presupuestado.</t>
  </si>
  <si>
    <t>Determinación del recurso ejercido contra el recurso presupuestado</t>
  </si>
  <si>
    <t xml:space="preserve">Indica el grado de avance en el ejercicio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</si>
  <si>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importe ejercido en el trimestre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importe presupuestado</t>
    </r>
  </si>
  <si>
    <t>2.10.1 Determinar el nivel de aplicación del recurso ejercido contra el recurso presupuestado.</t>
  </si>
  <si>
    <t>2.10 Avance trimestral del Fondo de Seguridad.</t>
  </si>
  <si>
    <t>2.11.1 Determinar el nivel de aplicación del recurso ejercido contra el recurso presupuestado.</t>
  </si>
  <si>
    <t>Indica el grado de avance en el ejercicio del recurso</t>
  </si>
  <si>
    <t>2.11 Avance trimestral del Fondo de Apoyo a la Infraestructura Social Municipal.</t>
  </si>
  <si>
    <t>San Francisco de los Romo, Aguascalientes</t>
  </si>
  <si>
    <t>Subdirección de Finanzas y Administración</t>
  </si>
  <si>
    <t>X</t>
  </si>
  <si>
    <t>Francisco Romo Jimenez 102, San Jose de Buena Vista, San Fco. De los Romo, Ags.</t>
  </si>
  <si>
    <t>Los contribuyentes acuden en forma extemporanea a realizar su pago</t>
  </si>
  <si>
    <t xml:space="preserve">Los contribuyentes no acuden a realizar su pago </t>
  </si>
  <si>
    <t>Recibos emitidos por la secretaria de Finanzas del Estado</t>
  </si>
  <si>
    <t>SILVIA</t>
  </si>
  <si>
    <t>x</t>
  </si>
  <si>
    <t>Durante los cuatro trimestres de 2018, no se recibieron dictámenes de baja.</t>
  </si>
  <si>
    <t xml:space="preserve">Fue recibido mas ingreso a efecto de la buena recaudación </t>
  </si>
  <si>
    <t>Se elabora una factura genérica (CFDI) por caja al cierre del día y aquellas que por solicitud del contribuyente se tenga la obligación fiscal</t>
  </si>
  <si>
    <t xml:space="preserve">Dos pólizas por día, el ultimo mes solo una poliza por dia puertecito no opero. </t>
  </si>
  <si>
    <t>Absoluta</t>
  </si>
  <si>
    <t xml:space="preserve">SE EJERCIO RECURSO DE LOS RENDIMIENTOS FINANCIEROS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</si>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</sst>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0.0%"/>
    <numFmt numFmtId="166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sz val="11"/>
      <color indexed="10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ill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right" vertical="top" wrapText="1"/>
    </xf>
    <xf numFmtId="164" fontId="0" fillId="0" borderId="3" xfId="0" applyNumberFormat="1" applyFont="1" applyBorder="1" applyAlignment="1">
      <alignment horizontal="right" vertical="top" wrapText="1"/>
    </xf>
    <xf numFmtId="0" fontId="6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0" fillId="0" borderId="3" xfId="0" applyFont="1" applyBorder="1"/>
    <xf numFmtId="0" fontId="2" fillId="0" borderId="3" xfId="0" applyFont="1" applyBorder="1" applyAlignment="1">
      <alignment vertical="top" wrapText="1"/>
    </xf>
    <xf numFmtId="0" fontId="0" fillId="0" borderId="3" xfId="0" applyFont="1" applyBorder="1" applyAlignment="1">
      <alignment wrapText="1"/>
    </xf>
    <xf numFmtId="1" fontId="0" fillId="0" borderId="3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0" fillId="12" borderId="0" xfId="0" applyFill="1"/>
    <xf numFmtId="0" fontId="0" fillId="12" borderId="0" xfId="0" applyFill="1" applyBorder="1"/>
    <xf numFmtId="0" fontId="4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0" fontId="2" fillId="0" borderId="3" xfId="0" applyNumberFormat="1" applyFont="1" applyFill="1" applyBorder="1" applyAlignment="1">
      <alignment horizontal="right" vertical="top" wrapText="1"/>
    </xf>
    <xf numFmtId="0" fontId="0" fillId="0" borderId="3" xfId="0" applyNumberFormat="1" applyFont="1" applyFill="1" applyBorder="1" applyAlignment="1">
      <alignment horizontal="right" vertical="top" wrapText="1"/>
    </xf>
    <xf numFmtId="1" fontId="0" fillId="0" borderId="3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right" vertical="top" wrapText="1"/>
    </xf>
    <xf numFmtId="0" fontId="0" fillId="0" borderId="3" xfId="0" applyFill="1" applyBorder="1"/>
    <xf numFmtId="165" fontId="1" fillId="0" borderId="3" xfId="1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center"/>
    </xf>
    <xf numFmtId="0" fontId="0" fillId="0" borderId="18" xfId="0" applyBorder="1"/>
    <xf numFmtId="0" fontId="2" fillId="0" borderId="5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10" fontId="2" fillId="0" borderId="5" xfId="0" applyNumberFormat="1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top" wrapText="1"/>
    </xf>
    <xf numFmtId="164" fontId="0" fillId="0" borderId="5" xfId="0" applyNumberFormat="1" applyBorder="1" applyAlignment="1">
      <alignment horizontal="right" vertical="top" wrapText="1"/>
    </xf>
    <xf numFmtId="0" fontId="0" fillId="0" borderId="5" xfId="0" applyBorder="1"/>
    <xf numFmtId="0" fontId="0" fillId="0" borderId="22" xfId="0" applyBorder="1"/>
    <xf numFmtId="0" fontId="4" fillId="3" borderId="20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/>
    </xf>
    <xf numFmtId="4" fontId="0" fillId="0" borderId="3" xfId="0" applyNumberFormat="1" applyFill="1" applyBorder="1"/>
    <xf numFmtId="3" fontId="0" fillId="0" borderId="3" xfId="0" applyNumberFormat="1" applyFill="1" applyBorder="1"/>
    <xf numFmtId="0" fontId="10" fillId="13" borderId="0" xfId="0" applyFont="1" applyFill="1"/>
    <xf numFmtId="0" fontId="10" fillId="13" borderId="0" xfId="0" applyFont="1" applyFill="1" applyAlignment="1">
      <alignment horizontal="center"/>
    </xf>
    <xf numFmtId="1" fontId="10" fillId="13" borderId="0" xfId="0" applyNumberFormat="1" applyFont="1" applyFill="1" applyAlignment="1">
      <alignment horizontal="center"/>
    </xf>
    <xf numFmtId="0" fontId="11" fillId="13" borderId="0" xfId="0" applyFont="1" applyFill="1"/>
    <xf numFmtId="0" fontId="5" fillId="2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/>
    </xf>
    <xf numFmtId="0" fontId="10" fillId="0" borderId="0" xfId="0" applyFont="1" applyFill="1"/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left" vertical="top" wrapText="1"/>
    </xf>
    <xf numFmtId="164" fontId="0" fillId="0" borderId="3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13" fillId="0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vertical="top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/>
    <xf numFmtId="1" fontId="0" fillId="0" borderId="3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3" fontId="0" fillId="0" borderId="3" xfId="0" applyNumberFormat="1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9" fontId="0" fillId="0" borderId="3" xfId="0" applyNumberFormat="1" applyBorder="1" applyAlignment="1">
      <alignment horizontal="center" vertical="top"/>
    </xf>
    <xf numFmtId="9" fontId="0" fillId="0" borderId="3" xfId="1" applyFont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0" fontId="2" fillId="14" borderId="3" xfId="0" applyFont="1" applyFill="1" applyBorder="1"/>
    <xf numFmtId="0" fontId="0" fillId="14" borderId="3" xfId="0" applyFill="1" applyBorder="1"/>
    <xf numFmtId="0" fontId="0" fillId="14" borderId="3" xfId="0" applyFill="1" applyBorder="1" applyAlignment="1">
      <alignment horizontal="center" vertical="center" wrapText="1"/>
    </xf>
    <xf numFmtId="0" fontId="0" fillId="14" borderId="3" xfId="0" applyFill="1" applyBorder="1" applyAlignment="1">
      <alignment vertical="center" wrapText="1"/>
    </xf>
    <xf numFmtId="9" fontId="0" fillId="14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44" fontId="0" fillId="14" borderId="3" xfId="3" applyFont="1" applyFill="1" applyBorder="1" applyAlignment="1">
      <alignment horizontal="center" vertical="center" wrapText="1"/>
    </xf>
    <xf numFmtId="165" fontId="0" fillId="14" borderId="3" xfId="0" applyNumberFormat="1" applyFill="1" applyBorder="1" applyAlignment="1">
      <alignment horizontal="center" vertical="center" wrapText="1"/>
    </xf>
    <xf numFmtId="10" fontId="0" fillId="14" borderId="3" xfId="0" applyNumberFormat="1" applyFill="1" applyBorder="1" applyAlignment="1">
      <alignment horizontal="center" vertical="center" wrapText="1"/>
    </xf>
    <xf numFmtId="0" fontId="0" fillId="14" borderId="3" xfId="2" applyNumberFormat="1" applyFont="1" applyFill="1" applyBorder="1" applyAlignment="1">
      <alignment horizontal="center" vertical="center" wrapText="1"/>
    </xf>
    <xf numFmtId="0" fontId="0" fillId="14" borderId="3" xfId="0" applyNumberFormat="1" applyFill="1" applyBorder="1" applyAlignment="1">
      <alignment horizontal="center" vertical="center" wrapText="1"/>
    </xf>
    <xf numFmtId="0" fontId="2" fillId="0" borderId="3" xfId="0" applyFont="1" applyFill="1" applyBorder="1"/>
    <xf numFmtId="0" fontId="0" fillId="0" borderId="3" xfId="0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0" fillId="0" borderId="3" xfId="0" applyFont="1" applyFill="1" applyBorder="1"/>
    <xf numFmtId="1" fontId="0" fillId="0" borderId="3" xfId="0" applyNumberFormat="1" applyFont="1" applyFill="1" applyBorder="1" applyAlignment="1">
      <alignment horizontal="center"/>
    </xf>
    <xf numFmtId="0" fontId="0" fillId="0" borderId="3" xfId="1" applyNumberFormat="1" applyFont="1" applyFill="1" applyBorder="1"/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vertical="top" wrapText="1"/>
    </xf>
    <xf numFmtId="0" fontId="0" fillId="4" borderId="3" xfId="0" applyFont="1" applyFill="1" applyBorder="1" applyAlignment="1">
      <alignment wrapText="1"/>
    </xf>
    <xf numFmtId="0" fontId="0" fillId="4" borderId="3" xfId="0" applyFont="1" applyFill="1" applyBorder="1" applyAlignment="1">
      <alignment vertical="top" wrapText="1"/>
    </xf>
    <xf numFmtId="0" fontId="0" fillId="4" borderId="3" xfId="0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9" fontId="0" fillId="14" borderId="3" xfId="0" applyNumberFormat="1" applyFill="1" applyBorder="1" applyAlignment="1">
      <alignment horizontal="center" vertical="center"/>
    </xf>
    <xf numFmtId="43" fontId="14" fillId="14" borderId="3" xfId="2" applyFon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/>
    </xf>
    <xf numFmtId="1" fontId="0" fillId="14" borderId="3" xfId="0" applyNumberFormat="1" applyFill="1" applyBorder="1" applyAlignment="1">
      <alignment horizontal="center" vertical="center"/>
    </xf>
    <xf numFmtId="1" fontId="0" fillId="14" borderId="3" xfId="0" applyNumberForma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vertical="top" wrapText="1"/>
    </xf>
    <xf numFmtId="0" fontId="2" fillId="14" borderId="3" xfId="0" applyFont="1" applyFill="1" applyBorder="1" applyAlignment="1">
      <alignment vertical="top" wrapText="1"/>
    </xf>
    <xf numFmtId="0" fontId="7" fillId="14" borderId="3" xfId="0" applyFont="1" applyFill="1" applyBorder="1" applyAlignment="1">
      <alignment horizontal="left" vertical="top" wrapText="1"/>
    </xf>
    <xf numFmtId="164" fontId="2" fillId="14" borderId="3" xfId="0" applyNumberFormat="1" applyFont="1" applyFill="1" applyBorder="1" applyAlignment="1">
      <alignment horizontal="right" vertical="top" wrapText="1"/>
    </xf>
    <xf numFmtId="0" fontId="2" fillId="14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9" fontId="1" fillId="0" borderId="3" xfId="1" applyFont="1" applyFill="1" applyBorder="1" applyAlignment="1">
      <alignment horizontal="center" vertical="center" wrapText="1"/>
    </xf>
    <xf numFmtId="9" fontId="0" fillId="0" borderId="3" xfId="1" applyFont="1" applyFill="1" applyBorder="1"/>
    <xf numFmtId="9" fontId="9" fillId="0" borderId="3" xfId="1" applyFont="1" applyFill="1" applyBorder="1" applyAlignment="1">
      <alignment horizontal="center" vertical="center"/>
    </xf>
    <xf numFmtId="9" fontId="0" fillId="8" borderId="3" xfId="1" applyFont="1" applyFill="1" applyBorder="1"/>
    <xf numFmtId="166" fontId="0" fillId="14" borderId="3" xfId="0" applyNumberForma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3" xfId="0" applyFill="1" applyBorder="1"/>
    <xf numFmtId="0" fontId="2" fillId="15" borderId="3" xfId="0" applyFont="1" applyFill="1" applyBorder="1" applyAlignment="1">
      <alignment horizontal="center" vertical="center" wrapText="1"/>
    </xf>
    <xf numFmtId="9" fontId="2" fillId="15" borderId="3" xfId="0" applyNumberFormat="1" applyFont="1" applyFill="1" applyBorder="1" applyAlignment="1">
      <alignment horizontal="center" vertical="center" wrapText="1"/>
    </xf>
    <xf numFmtId="9" fontId="2" fillId="15" borderId="3" xfId="1" applyFont="1" applyFill="1" applyBorder="1" applyAlignment="1">
      <alignment horizontal="center" vertical="center" wrapText="1"/>
    </xf>
    <xf numFmtId="10" fontId="2" fillId="15" borderId="3" xfId="0" applyNumberFormat="1" applyFont="1" applyFill="1" applyBorder="1" applyAlignment="1">
      <alignment horizontal="center" vertical="center" wrapText="1"/>
    </xf>
    <xf numFmtId="0" fontId="2" fillId="15" borderId="3" xfId="0" applyFont="1" applyFill="1" applyBorder="1"/>
    <xf numFmtId="44" fontId="2" fillId="15" borderId="3" xfId="3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4" fontId="0" fillId="0" borderId="3" xfId="0" applyNumberFormat="1" applyBorder="1"/>
    <xf numFmtId="0" fontId="9" fillId="0" borderId="3" xfId="0" applyFont="1" applyBorder="1" applyAlignment="1">
      <alignment horizontal="center" vertical="center"/>
    </xf>
    <xf numFmtId="0" fontId="2" fillId="15" borderId="3" xfId="0" applyNumberFormat="1" applyFont="1" applyFill="1" applyBorder="1" applyAlignment="1">
      <alignment horizontal="right" vertical="top" wrapText="1"/>
    </xf>
    <xf numFmtId="164" fontId="9" fillId="15" borderId="3" xfId="0" applyNumberFormat="1" applyFont="1" applyFill="1" applyBorder="1" applyAlignment="1">
      <alignment horizontal="center" vertical="center" wrapText="1"/>
    </xf>
    <xf numFmtId="9" fontId="1" fillId="15" borderId="3" xfId="1" applyNumberFormat="1" applyFont="1" applyFill="1" applyBorder="1" applyAlignment="1">
      <alignment horizontal="center" vertical="center" wrapText="1"/>
    </xf>
    <xf numFmtId="0" fontId="0" fillId="15" borderId="3" xfId="0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 wrapText="1"/>
    </xf>
    <xf numFmtId="164" fontId="0" fillId="15" borderId="3" xfId="0" applyNumberFormat="1" applyFont="1" applyFill="1" applyBorder="1" applyAlignment="1">
      <alignment horizontal="right" vertical="top" wrapText="1"/>
    </xf>
    <xf numFmtId="164" fontId="0" fillId="15" borderId="3" xfId="0" applyNumberForma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/>
    </xf>
    <xf numFmtId="10" fontId="9" fillId="15" borderId="3" xfId="1" applyNumberFormat="1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10" fontId="9" fillId="15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right" vertical="top" wrapText="1"/>
    </xf>
    <xf numFmtId="9" fontId="0" fillId="0" borderId="3" xfId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9" fontId="9" fillId="0" borderId="3" xfId="1" applyFont="1" applyBorder="1" applyAlignment="1">
      <alignment horizontal="center" vertical="center"/>
    </xf>
    <xf numFmtId="9" fontId="0" fillId="15" borderId="3" xfId="1" applyFont="1" applyFill="1" applyBorder="1" applyAlignment="1">
      <alignment horizontal="center" vertical="center" wrapText="1"/>
    </xf>
    <xf numFmtId="4" fontId="0" fillId="15" borderId="3" xfId="0" applyNumberFormat="1" applyFill="1" applyBorder="1"/>
    <xf numFmtId="0" fontId="9" fillId="15" borderId="3" xfId="0" applyNumberFormat="1" applyFont="1" applyFill="1" applyBorder="1" applyAlignment="1">
      <alignment horizontal="center" vertical="center"/>
    </xf>
    <xf numFmtId="4" fontId="9" fillId="15" borderId="3" xfId="0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9" fontId="0" fillId="15" borderId="3" xfId="1" applyFont="1" applyFill="1" applyBorder="1" applyAlignment="1">
      <alignment horizontal="center" vertical="center"/>
    </xf>
    <xf numFmtId="1" fontId="9" fillId="15" borderId="3" xfId="0" applyNumberFormat="1" applyFont="1" applyFill="1" applyBorder="1" applyAlignment="1">
      <alignment horizontal="center" vertical="center"/>
    </xf>
    <xf numFmtId="3" fontId="2" fillId="15" borderId="3" xfId="0" applyNumberFormat="1" applyFont="1" applyFill="1" applyBorder="1" applyAlignment="1">
      <alignment horizontal="center" vertical="top"/>
    </xf>
    <xf numFmtId="4" fontId="0" fillId="15" borderId="3" xfId="0" applyNumberForma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13" borderId="0" xfId="0" applyFont="1" applyFill="1" applyAlignment="1">
      <alignment horizont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0"/>
  <sheetViews>
    <sheetView tabSelected="1" zoomScaleNormal="100" workbookViewId="0">
      <pane xSplit="3" ySplit="8" topLeftCell="AT167" activePane="bottomRight" state="frozen"/>
      <selection pane="topRight" activeCell="D1" sqref="D1"/>
      <selection pane="bottomLeft" activeCell="A9" sqref="A9"/>
      <selection pane="bottomRight" activeCell="BA170" sqref="BA170"/>
    </sheetView>
  </sheetViews>
  <sheetFormatPr baseColWidth="10" defaultRowHeight="15" customHeight="1" x14ac:dyDescent="0.25"/>
  <cols>
    <col min="1" max="1" width="4" customWidth="1"/>
    <col min="2" max="2" width="14.42578125" customWidth="1"/>
    <col min="3" max="3" width="33.7109375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customWidth="1"/>
    <col min="9" max="9" width="16" style="9" customWidth="1"/>
    <col min="10" max="11" width="12.42578125" style="1" customWidth="1"/>
    <col min="12" max="12" width="14.42578125" style="1" customWidth="1"/>
    <col min="13" max="13" width="16.7109375" style="1" customWidth="1"/>
    <col min="15" max="15" width="15.85546875" customWidth="1"/>
    <col min="16" max="16" width="8.42578125" customWidth="1"/>
    <col min="17" max="17" width="10.28515625" style="2" customWidth="1"/>
    <col min="18" max="20" width="6.85546875" hidden="1" customWidth="1"/>
    <col min="21" max="21" width="6.85546875" customWidth="1"/>
    <col min="22" max="22" width="14.85546875" customWidth="1"/>
    <col min="23" max="23" width="8.85546875" customWidth="1"/>
    <col min="24" max="24" width="9.28515625" bestFit="1" customWidth="1"/>
    <col min="25" max="25" width="8.7109375" bestFit="1" customWidth="1"/>
    <col min="26" max="26" width="9.140625" bestFit="1" customWidth="1"/>
    <col min="27" max="27" width="10.85546875" bestFit="1" customWidth="1"/>
    <col min="28" max="28" width="12.5703125" bestFit="1" customWidth="1"/>
    <col min="29" max="29" width="13" customWidth="1"/>
    <col min="30" max="34" width="12.140625" customWidth="1"/>
    <col min="35" max="35" width="15.7109375" bestFit="1" customWidth="1"/>
    <col min="37" max="37" width="15.7109375" bestFit="1" customWidth="1"/>
    <col min="39" max="39" width="15.7109375" bestFit="1" customWidth="1"/>
    <col min="41" max="41" width="15.7109375" bestFit="1" customWidth="1"/>
    <col min="43" max="43" width="15.7109375" bestFit="1" customWidth="1"/>
    <col min="45" max="45" width="15.7109375" bestFit="1" customWidth="1"/>
    <col min="47" max="47" width="15.7109375" bestFit="1" customWidth="1"/>
    <col min="49" max="49" width="15.7109375" bestFit="1" customWidth="1"/>
    <col min="51" max="51" width="16.7109375" bestFit="1" customWidth="1"/>
    <col min="53" max="53" width="16.7109375" bestFit="1" customWidth="1"/>
    <col min="55" max="55" width="36.7109375" customWidth="1"/>
  </cols>
  <sheetData>
    <row r="1" spans="1:55" ht="15" customHeight="1" x14ac:dyDescent="0.25">
      <c r="A1" s="61"/>
      <c r="B1" s="53"/>
      <c r="C1" s="53"/>
      <c r="D1" s="53"/>
      <c r="E1" s="53"/>
      <c r="F1" s="53"/>
      <c r="G1" s="53"/>
      <c r="H1" s="53"/>
      <c r="I1" s="54"/>
      <c r="J1" s="53"/>
      <c r="K1" s="53"/>
      <c r="L1" s="53"/>
      <c r="M1" s="53"/>
      <c r="N1" s="53"/>
      <c r="O1" s="53"/>
      <c r="P1" s="53"/>
      <c r="Q1" s="55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</row>
    <row r="2" spans="1:55" ht="15" customHeight="1" x14ac:dyDescent="0.25">
      <c r="A2" s="61"/>
      <c r="B2" s="212" t="s">
        <v>614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56"/>
      <c r="S2" s="56"/>
      <c r="T2" s="56"/>
      <c r="U2" s="56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</row>
    <row r="3" spans="1:55" ht="15" customHeight="1" thickBot="1" x14ac:dyDescent="0.3">
      <c r="A3" s="61"/>
      <c r="B3" s="53"/>
      <c r="C3" s="53"/>
      <c r="D3" s="53"/>
      <c r="E3" s="53"/>
      <c r="F3" s="53"/>
      <c r="G3" s="53"/>
      <c r="H3" s="53"/>
      <c r="I3" s="54"/>
      <c r="J3" s="53"/>
      <c r="K3" s="53"/>
      <c r="L3" s="53"/>
      <c r="M3" s="53"/>
      <c r="N3" s="53"/>
      <c r="O3" s="53"/>
      <c r="P3" s="53"/>
      <c r="Q3" s="55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</row>
    <row r="4" spans="1:55" ht="15" customHeight="1" thickBot="1" x14ac:dyDescent="0.3">
      <c r="A4" s="6"/>
      <c r="B4" s="17"/>
      <c r="C4" s="18"/>
      <c r="D4" s="19" t="s">
        <v>28</v>
      </c>
      <c r="E4" s="18"/>
      <c r="F4" s="18"/>
      <c r="G4" s="18"/>
      <c r="H4" s="18"/>
      <c r="I4" s="20"/>
      <c r="J4" s="19"/>
      <c r="K4" s="19"/>
      <c r="L4" s="19"/>
      <c r="M4" s="19"/>
      <c r="N4" s="18"/>
      <c r="O4" s="18"/>
      <c r="P4" s="18"/>
      <c r="Q4" s="21"/>
      <c r="R4" s="40"/>
      <c r="S4" s="40"/>
      <c r="T4" s="40"/>
      <c r="U4" s="57"/>
      <c r="V4" s="29"/>
      <c r="W4" s="29"/>
      <c r="X4" s="29"/>
      <c r="Y4" s="29"/>
      <c r="Z4" s="29"/>
      <c r="AA4" s="29"/>
      <c r="AB4" s="29"/>
      <c r="AC4" s="29"/>
      <c r="AD4" s="30"/>
      <c r="AE4" s="30"/>
      <c r="AF4" s="30"/>
      <c r="AG4" s="30"/>
      <c r="AH4" s="30"/>
      <c r="AI4" s="30"/>
      <c r="AJ4" s="30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</row>
    <row r="5" spans="1:55" s="16" customFormat="1" ht="15" customHeight="1" x14ac:dyDescent="0.25">
      <c r="A5" s="62"/>
      <c r="B5" s="213" t="s">
        <v>0</v>
      </c>
      <c r="C5" s="216" t="s">
        <v>1</v>
      </c>
      <c r="D5" s="219" t="s">
        <v>2</v>
      </c>
      <c r="E5" s="219"/>
      <c r="F5" s="219"/>
      <c r="G5" s="219" t="s">
        <v>3</v>
      </c>
      <c r="H5" s="219" t="s">
        <v>4</v>
      </c>
      <c r="I5" s="219" t="s">
        <v>5</v>
      </c>
      <c r="J5" s="219"/>
      <c r="K5" s="219"/>
      <c r="L5" s="219"/>
      <c r="M5" s="219"/>
      <c r="N5" s="219"/>
      <c r="O5" s="219"/>
      <c r="P5" s="219"/>
      <c r="Q5" s="219"/>
      <c r="R5" s="4"/>
      <c r="S5" s="4"/>
      <c r="T5" s="4"/>
      <c r="U5" s="199" t="s">
        <v>55</v>
      </c>
      <c r="V5" s="225" t="s">
        <v>47</v>
      </c>
      <c r="W5" s="209" t="s">
        <v>48</v>
      </c>
      <c r="X5" s="210"/>
      <c r="Y5" s="210"/>
      <c r="Z5" s="210"/>
      <c r="AA5" s="210"/>
      <c r="AB5" s="211"/>
      <c r="AC5" s="228" t="s">
        <v>35</v>
      </c>
      <c r="AD5" s="238" t="s">
        <v>60</v>
      </c>
      <c r="AE5" s="239"/>
      <c r="AF5" s="239"/>
      <c r="AG5" s="239"/>
      <c r="AH5" s="239"/>
      <c r="AI5" s="242" t="s">
        <v>36</v>
      </c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4"/>
      <c r="AY5" s="231" t="s">
        <v>37</v>
      </c>
      <c r="AZ5" s="232"/>
      <c r="BA5" s="232"/>
      <c r="BB5" s="232"/>
      <c r="BC5" s="222" t="s">
        <v>38</v>
      </c>
    </row>
    <row r="6" spans="1:55" s="16" customFormat="1" ht="15" customHeight="1" thickBot="1" x14ac:dyDescent="0.3">
      <c r="A6" s="62"/>
      <c r="B6" s="214"/>
      <c r="C6" s="217"/>
      <c r="D6" s="189" t="s">
        <v>6</v>
      </c>
      <c r="E6" s="189" t="s">
        <v>27</v>
      </c>
      <c r="F6" s="189" t="s">
        <v>7</v>
      </c>
      <c r="G6" s="189"/>
      <c r="H6" s="189" t="s">
        <v>6</v>
      </c>
      <c r="I6" s="189" t="s">
        <v>8</v>
      </c>
      <c r="J6" s="189" t="s">
        <v>9</v>
      </c>
      <c r="K6" s="189" t="s">
        <v>615</v>
      </c>
      <c r="L6" s="189" t="s">
        <v>10</v>
      </c>
      <c r="M6" s="189" t="s">
        <v>11</v>
      </c>
      <c r="N6" s="189"/>
      <c r="O6" s="189"/>
      <c r="P6" s="189"/>
      <c r="Q6" s="189"/>
      <c r="R6" s="22"/>
      <c r="S6" s="22"/>
      <c r="T6" s="22"/>
      <c r="U6" s="200"/>
      <c r="V6" s="226"/>
      <c r="W6" s="234" t="s">
        <v>49</v>
      </c>
      <c r="X6" s="205" t="s">
        <v>50</v>
      </c>
      <c r="Y6" s="205" t="s">
        <v>51</v>
      </c>
      <c r="Z6" s="205" t="s">
        <v>52</v>
      </c>
      <c r="AA6" s="205" t="s">
        <v>54</v>
      </c>
      <c r="AB6" s="207" t="s">
        <v>53</v>
      </c>
      <c r="AC6" s="229"/>
      <c r="AD6" s="240"/>
      <c r="AE6" s="241"/>
      <c r="AF6" s="241"/>
      <c r="AG6" s="241"/>
      <c r="AH6" s="241"/>
      <c r="AI6" s="245" t="s">
        <v>39</v>
      </c>
      <c r="AJ6" s="246"/>
      <c r="AK6" s="246"/>
      <c r="AL6" s="246"/>
      <c r="AM6" s="247" t="s">
        <v>40</v>
      </c>
      <c r="AN6" s="247"/>
      <c r="AO6" s="247"/>
      <c r="AP6" s="247"/>
      <c r="AQ6" s="248" t="s">
        <v>41</v>
      </c>
      <c r="AR6" s="248"/>
      <c r="AS6" s="248"/>
      <c r="AT6" s="248"/>
      <c r="AU6" s="248" t="s">
        <v>42</v>
      </c>
      <c r="AV6" s="248"/>
      <c r="AW6" s="248"/>
      <c r="AX6" s="249"/>
      <c r="AY6" s="236" t="s">
        <v>12</v>
      </c>
      <c r="AZ6" s="237"/>
      <c r="BA6" s="237"/>
      <c r="BB6" s="237"/>
      <c r="BC6" s="223"/>
    </row>
    <row r="7" spans="1:55" s="16" customFormat="1" ht="15" customHeight="1" x14ac:dyDescent="0.25">
      <c r="A7" s="62"/>
      <c r="B7" s="214"/>
      <c r="C7" s="217"/>
      <c r="D7" s="189"/>
      <c r="E7" s="189"/>
      <c r="F7" s="189"/>
      <c r="G7" s="189"/>
      <c r="H7" s="189"/>
      <c r="I7" s="189"/>
      <c r="J7" s="189"/>
      <c r="K7" s="189"/>
      <c r="L7" s="189"/>
      <c r="M7" s="189" t="s">
        <v>12</v>
      </c>
      <c r="N7" s="189"/>
      <c r="O7" s="189" t="s">
        <v>13</v>
      </c>
      <c r="P7" s="189"/>
      <c r="Q7" s="220" t="s">
        <v>25</v>
      </c>
      <c r="R7" s="15"/>
      <c r="S7" s="15"/>
      <c r="T7" s="15"/>
      <c r="U7" s="200"/>
      <c r="V7" s="226"/>
      <c r="W7" s="234"/>
      <c r="X7" s="205"/>
      <c r="Y7" s="205"/>
      <c r="Z7" s="205"/>
      <c r="AA7" s="205"/>
      <c r="AB7" s="207"/>
      <c r="AC7" s="229"/>
      <c r="AD7" s="202" t="s">
        <v>49</v>
      </c>
      <c r="AE7" s="202" t="s">
        <v>56</v>
      </c>
      <c r="AF7" s="202" t="s">
        <v>57</v>
      </c>
      <c r="AG7" s="202" t="s">
        <v>58</v>
      </c>
      <c r="AH7" s="202" t="s">
        <v>59</v>
      </c>
      <c r="AI7" s="233" t="s">
        <v>46</v>
      </c>
      <c r="AJ7" s="233"/>
      <c r="AK7" s="233" t="s">
        <v>45</v>
      </c>
      <c r="AL7" s="233"/>
      <c r="AM7" s="233" t="s">
        <v>46</v>
      </c>
      <c r="AN7" s="233"/>
      <c r="AO7" s="233" t="s">
        <v>45</v>
      </c>
      <c r="AP7" s="233"/>
      <c r="AQ7" s="233" t="s">
        <v>46</v>
      </c>
      <c r="AR7" s="233"/>
      <c r="AS7" s="233" t="s">
        <v>45</v>
      </c>
      <c r="AT7" s="233"/>
      <c r="AU7" s="233" t="s">
        <v>46</v>
      </c>
      <c r="AV7" s="233"/>
      <c r="AW7" s="233" t="s">
        <v>45</v>
      </c>
      <c r="AX7" s="233"/>
      <c r="AY7" s="205" t="s">
        <v>46</v>
      </c>
      <c r="AZ7" s="205"/>
      <c r="BA7" s="205" t="s">
        <v>45</v>
      </c>
      <c r="BB7" s="205"/>
      <c r="BC7" s="223"/>
    </row>
    <row r="8" spans="1:55" s="16" customFormat="1" ht="15" customHeight="1" thickBot="1" x14ac:dyDescent="0.3">
      <c r="A8" s="62"/>
      <c r="B8" s="215"/>
      <c r="C8" s="218"/>
      <c r="D8" s="190"/>
      <c r="E8" s="190"/>
      <c r="F8" s="190"/>
      <c r="G8" s="190"/>
      <c r="H8" s="190"/>
      <c r="I8" s="190"/>
      <c r="J8" s="190"/>
      <c r="K8" s="190"/>
      <c r="L8" s="190"/>
      <c r="M8" s="49" t="s">
        <v>31</v>
      </c>
      <c r="N8" s="49" t="s">
        <v>32</v>
      </c>
      <c r="O8" s="49" t="s">
        <v>14</v>
      </c>
      <c r="P8" s="49" t="s">
        <v>15</v>
      </c>
      <c r="Q8" s="221"/>
      <c r="R8" s="5" t="s">
        <v>16</v>
      </c>
      <c r="S8" s="5" t="s">
        <v>17</v>
      </c>
      <c r="T8" s="28" t="s">
        <v>18</v>
      </c>
      <c r="U8" s="201"/>
      <c r="V8" s="227"/>
      <c r="W8" s="235"/>
      <c r="X8" s="206"/>
      <c r="Y8" s="206"/>
      <c r="Z8" s="206"/>
      <c r="AA8" s="206"/>
      <c r="AB8" s="208"/>
      <c r="AC8" s="230"/>
      <c r="AD8" s="203"/>
      <c r="AE8" s="203"/>
      <c r="AF8" s="203"/>
      <c r="AG8" s="203"/>
      <c r="AH8" s="203"/>
      <c r="AI8" s="50" t="s">
        <v>31</v>
      </c>
      <c r="AJ8" s="50" t="s">
        <v>32</v>
      </c>
      <c r="AK8" s="50" t="s">
        <v>43</v>
      </c>
      <c r="AL8" s="50" t="s">
        <v>44</v>
      </c>
      <c r="AM8" s="50" t="s">
        <v>31</v>
      </c>
      <c r="AN8" s="50" t="s">
        <v>32</v>
      </c>
      <c r="AO8" s="50" t="s">
        <v>43</v>
      </c>
      <c r="AP8" s="50" t="s">
        <v>44</v>
      </c>
      <c r="AQ8" s="50" t="s">
        <v>31</v>
      </c>
      <c r="AR8" s="50" t="s">
        <v>32</v>
      </c>
      <c r="AS8" s="50" t="s">
        <v>43</v>
      </c>
      <c r="AT8" s="50" t="s">
        <v>44</v>
      </c>
      <c r="AU8" s="50" t="s">
        <v>31</v>
      </c>
      <c r="AV8" s="50" t="s">
        <v>32</v>
      </c>
      <c r="AW8" s="50" t="s">
        <v>43</v>
      </c>
      <c r="AX8" s="50" t="s">
        <v>44</v>
      </c>
      <c r="AY8" s="50" t="s">
        <v>31</v>
      </c>
      <c r="AZ8" s="50" t="s">
        <v>32</v>
      </c>
      <c r="BA8" s="50" t="s">
        <v>43</v>
      </c>
      <c r="BB8" s="50" t="s">
        <v>44</v>
      </c>
      <c r="BC8" s="224"/>
    </row>
    <row r="9" spans="1:55" ht="60" x14ac:dyDescent="0.25">
      <c r="A9" s="6"/>
      <c r="B9" s="195" t="s">
        <v>19</v>
      </c>
      <c r="C9" s="188" t="s">
        <v>62</v>
      </c>
      <c r="D9" s="25" t="s">
        <v>63</v>
      </c>
      <c r="E9" s="25" t="s">
        <v>64</v>
      </c>
      <c r="F9" s="25" t="s">
        <v>534</v>
      </c>
      <c r="G9" s="25" t="s">
        <v>65</v>
      </c>
      <c r="H9" s="204" t="s">
        <v>66</v>
      </c>
      <c r="I9" s="67" t="s">
        <v>20</v>
      </c>
      <c r="J9" s="14" t="s">
        <v>67</v>
      </c>
      <c r="K9" s="67" t="s">
        <v>32</v>
      </c>
      <c r="L9" s="59"/>
      <c r="M9" s="42"/>
      <c r="N9" s="43"/>
      <c r="O9" s="44"/>
      <c r="P9" s="42"/>
      <c r="Q9" s="45"/>
      <c r="R9" s="46" t="s">
        <v>22</v>
      </c>
      <c r="S9" s="46" t="s">
        <v>22</v>
      </c>
      <c r="T9" s="46" t="s">
        <v>22</v>
      </c>
      <c r="U9" s="46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8"/>
    </row>
    <row r="10" spans="1:55" ht="75" x14ac:dyDescent="0.25">
      <c r="A10" s="3"/>
      <c r="B10" s="195"/>
      <c r="C10" s="188"/>
      <c r="D10" s="25" t="s">
        <v>68</v>
      </c>
      <c r="E10" s="25" t="s">
        <v>69</v>
      </c>
      <c r="F10" s="25" t="s">
        <v>535</v>
      </c>
      <c r="G10" s="25" t="s">
        <v>70</v>
      </c>
      <c r="H10" s="204"/>
      <c r="I10" s="67" t="s">
        <v>20</v>
      </c>
      <c r="J10" s="67" t="s">
        <v>67</v>
      </c>
      <c r="K10" s="67" t="s">
        <v>32</v>
      </c>
      <c r="L10" s="60"/>
      <c r="M10" s="23"/>
      <c r="N10" s="24"/>
      <c r="O10" s="26"/>
      <c r="P10" s="24"/>
      <c r="Q10" s="27"/>
      <c r="R10" s="14"/>
      <c r="S10" s="14"/>
      <c r="T10" s="14"/>
      <c r="U10" s="14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41"/>
    </row>
    <row r="11" spans="1:55" ht="60" x14ac:dyDescent="0.25">
      <c r="A11" s="3"/>
      <c r="B11" s="195"/>
      <c r="C11" s="188"/>
      <c r="D11" s="25" t="s">
        <v>71</v>
      </c>
      <c r="E11" s="25" t="s">
        <v>72</v>
      </c>
      <c r="F11" s="25" t="s">
        <v>536</v>
      </c>
      <c r="G11" s="25" t="s">
        <v>70</v>
      </c>
      <c r="H11" s="204"/>
      <c r="I11" s="67" t="s">
        <v>20</v>
      </c>
      <c r="J11" s="67" t="s">
        <v>67</v>
      </c>
      <c r="K11" s="67" t="s">
        <v>32</v>
      </c>
      <c r="L11" s="60"/>
      <c r="M11" s="23"/>
      <c r="N11" s="24"/>
      <c r="O11" s="26"/>
      <c r="P11" s="24"/>
      <c r="Q11" s="27"/>
      <c r="R11" s="14"/>
      <c r="S11" s="14"/>
      <c r="T11" s="14"/>
      <c r="U11" s="14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41"/>
    </row>
    <row r="12" spans="1:55" ht="90" x14ac:dyDescent="0.25">
      <c r="A12" s="3"/>
      <c r="B12" s="195" t="s">
        <v>23</v>
      </c>
      <c r="C12" s="191" t="s">
        <v>537</v>
      </c>
      <c r="D12" s="10" t="s">
        <v>73</v>
      </c>
      <c r="E12" s="11" t="s">
        <v>74</v>
      </c>
      <c r="F12" s="25" t="s">
        <v>538</v>
      </c>
      <c r="G12" s="11" t="s">
        <v>75</v>
      </c>
      <c r="H12" s="188" t="s">
        <v>76</v>
      </c>
      <c r="I12" s="23" t="s">
        <v>20</v>
      </c>
      <c r="J12" s="67" t="s">
        <v>67</v>
      </c>
      <c r="K12" s="78" t="s">
        <v>32</v>
      </c>
      <c r="L12" s="60"/>
      <c r="M12" s="23"/>
      <c r="N12" s="24"/>
      <c r="O12" s="26"/>
      <c r="P12" s="24"/>
      <c r="Q12" s="27"/>
      <c r="R12" s="14"/>
      <c r="S12" s="14"/>
      <c r="T12" s="14"/>
      <c r="U12" s="14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41"/>
    </row>
    <row r="13" spans="1:55" ht="90" x14ac:dyDescent="0.25">
      <c r="A13" s="3"/>
      <c r="B13" s="195"/>
      <c r="C13" s="191"/>
      <c r="D13" s="10" t="s">
        <v>77</v>
      </c>
      <c r="E13" s="11" t="s">
        <v>78</v>
      </c>
      <c r="F13" s="25" t="s">
        <v>539</v>
      </c>
      <c r="G13" s="11" t="s">
        <v>75</v>
      </c>
      <c r="H13" s="188"/>
      <c r="I13" s="23" t="s">
        <v>20</v>
      </c>
      <c r="J13" s="67" t="s">
        <v>67</v>
      </c>
      <c r="K13" s="78" t="s">
        <v>32</v>
      </c>
      <c r="L13" s="60"/>
      <c r="M13" s="23"/>
      <c r="N13" s="24"/>
      <c r="O13" s="26"/>
      <c r="P13" s="24"/>
      <c r="Q13" s="27"/>
      <c r="R13" s="14"/>
      <c r="S13" s="14"/>
      <c r="T13" s="14"/>
      <c r="U13" s="14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41"/>
    </row>
    <row r="14" spans="1:55" ht="90" x14ac:dyDescent="0.25">
      <c r="A14" s="3"/>
      <c r="B14" s="195" t="s">
        <v>34</v>
      </c>
      <c r="C14" s="192" t="s">
        <v>79</v>
      </c>
      <c r="D14" s="10" t="s">
        <v>80</v>
      </c>
      <c r="E14" s="11" t="s">
        <v>81</v>
      </c>
      <c r="F14" s="25" t="s">
        <v>540</v>
      </c>
      <c r="G14" s="11" t="s">
        <v>82</v>
      </c>
      <c r="H14" s="58"/>
      <c r="I14" s="23"/>
      <c r="J14" s="25"/>
      <c r="K14" s="78" t="s">
        <v>32</v>
      </c>
      <c r="L14" s="60"/>
      <c r="M14" s="23"/>
      <c r="N14" s="24"/>
      <c r="O14" s="26"/>
      <c r="P14" s="24"/>
      <c r="Q14" s="27"/>
      <c r="R14" s="14"/>
      <c r="S14" s="14"/>
      <c r="T14" s="14"/>
      <c r="U14" s="14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41"/>
    </row>
    <row r="15" spans="1:55" ht="90" x14ac:dyDescent="0.25">
      <c r="A15" s="3"/>
      <c r="B15" s="195"/>
      <c r="C15" s="192"/>
      <c r="D15" s="10" t="s">
        <v>83</v>
      </c>
      <c r="E15" s="11" t="s">
        <v>84</v>
      </c>
      <c r="F15" s="25" t="s">
        <v>541</v>
      </c>
      <c r="G15" s="11" t="s">
        <v>85</v>
      </c>
      <c r="H15" s="12"/>
      <c r="I15" s="67" t="s">
        <v>20</v>
      </c>
      <c r="J15" s="67" t="s">
        <v>86</v>
      </c>
      <c r="K15" s="67" t="s">
        <v>32</v>
      </c>
      <c r="L15" s="60"/>
      <c r="M15" s="23"/>
      <c r="N15" s="24"/>
      <c r="O15" s="26"/>
      <c r="P15" s="24"/>
      <c r="Q15" s="27"/>
      <c r="R15" s="14"/>
      <c r="S15" s="14"/>
      <c r="T15" s="14"/>
      <c r="U15" s="14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41"/>
    </row>
    <row r="16" spans="1:55" ht="60" x14ac:dyDescent="0.25">
      <c r="A16" s="3"/>
      <c r="B16" s="195"/>
      <c r="C16" s="192"/>
      <c r="D16" s="10" t="s">
        <v>87</v>
      </c>
      <c r="E16" s="11" t="s">
        <v>88</v>
      </c>
      <c r="F16" s="25" t="s">
        <v>542</v>
      </c>
      <c r="G16" s="11" t="s">
        <v>89</v>
      </c>
      <c r="H16" s="12"/>
      <c r="I16" s="67" t="s">
        <v>20</v>
      </c>
      <c r="J16" s="67" t="s">
        <v>86</v>
      </c>
      <c r="K16" s="67" t="s">
        <v>32</v>
      </c>
      <c r="L16" s="60"/>
      <c r="M16" s="23"/>
      <c r="N16" s="24"/>
      <c r="O16" s="26"/>
      <c r="P16" s="24"/>
      <c r="Q16" s="27"/>
      <c r="R16" s="14"/>
      <c r="S16" s="14"/>
      <c r="T16" s="14"/>
      <c r="U16" s="14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41"/>
    </row>
    <row r="17" spans="1:55" ht="90" x14ac:dyDescent="0.25">
      <c r="A17" s="3"/>
      <c r="B17" s="195"/>
      <c r="C17" s="39" t="s">
        <v>90</v>
      </c>
      <c r="D17" s="10" t="s">
        <v>91</v>
      </c>
      <c r="E17" s="11" t="s">
        <v>92</v>
      </c>
      <c r="F17" s="25" t="s">
        <v>543</v>
      </c>
      <c r="G17" s="11" t="s">
        <v>93</v>
      </c>
      <c r="H17" s="12"/>
      <c r="I17" s="67" t="s">
        <v>20</v>
      </c>
      <c r="J17" s="67" t="s">
        <v>94</v>
      </c>
      <c r="K17" s="67" t="s">
        <v>32</v>
      </c>
      <c r="L17" s="60"/>
      <c r="M17" s="23"/>
      <c r="N17" s="24"/>
      <c r="O17" s="26"/>
      <c r="P17" s="24"/>
      <c r="Q17" s="27"/>
      <c r="R17" s="14"/>
      <c r="S17" s="14"/>
      <c r="T17" s="14"/>
      <c r="U17" s="14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41"/>
    </row>
    <row r="18" spans="1:55" ht="75" x14ac:dyDescent="0.25">
      <c r="A18" s="3"/>
      <c r="B18" s="196"/>
      <c r="C18" s="192" t="s">
        <v>95</v>
      </c>
      <c r="D18" s="10" t="s">
        <v>96</v>
      </c>
      <c r="E18" s="11" t="s">
        <v>97</v>
      </c>
      <c r="F18" s="25" t="s">
        <v>544</v>
      </c>
      <c r="G18" s="11" t="s">
        <v>98</v>
      </c>
      <c r="H18" s="12"/>
      <c r="I18" s="23" t="s">
        <v>20</v>
      </c>
      <c r="J18" s="25"/>
      <c r="K18" s="78" t="s">
        <v>32</v>
      </c>
      <c r="L18" s="60"/>
      <c r="M18" s="23"/>
      <c r="N18" s="24"/>
      <c r="O18" s="24"/>
      <c r="P18" s="24"/>
      <c r="Q18" s="27"/>
      <c r="R18" s="14"/>
      <c r="S18" s="14"/>
      <c r="T18" s="14"/>
      <c r="U18" s="14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41"/>
    </row>
    <row r="19" spans="1:55" ht="90" x14ac:dyDescent="0.25">
      <c r="A19" s="3"/>
      <c r="B19" s="197"/>
      <c r="C19" s="192"/>
      <c r="D19" s="10" t="s">
        <v>99</v>
      </c>
      <c r="E19" s="11" t="s">
        <v>100</v>
      </c>
      <c r="F19" s="25" t="s">
        <v>545</v>
      </c>
      <c r="G19" s="11" t="s">
        <v>98</v>
      </c>
      <c r="H19" s="12"/>
      <c r="I19" s="23" t="s">
        <v>20</v>
      </c>
      <c r="J19" s="25"/>
      <c r="K19" s="78" t="s">
        <v>32</v>
      </c>
      <c r="L19" s="60"/>
      <c r="M19" s="23"/>
      <c r="N19" s="24"/>
      <c r="O19" s="26"/>
      <c r="P19" s="24"/>
      <c r="Q19" s="27"/>
      <c r="R19" s="14"/>
      <c r="S19" s="14"/>
      <c r="T19" s="14"/>
      <c r="U19" s="14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ht="90" x14ac:dyDescent="0.25">
      <c r="A20" s="3"/>
      <c r="B20" s="198"/>
      <c r="C20" s="192"/>
      <c r="D20" s="10" t="s">
        <v>101</v>
      </c>
      <c r="E20" s="11" t="s">
        <v>102</v>
      </c>
      <c r="F20" s="25" t="s">
        <v>546</v>
      </c>
      <c r="G20" s="25" t="s">
        <v>70</v>
      </c>
      <c r="H20" s="12"/>
      <c r="I20" s="23" t="s">
        <v>20</v>
      </c>
      <c r="J20" s="25"/>
      <c r="K20" s="78" t="s">
        <v>32</v>
      </c>
      <c r="L20" s="60"/>
      <c r="M20" s="23"/>
      <c r="N20" s="24"/>
      <c r="O20" s="26"/>
      <c r="P20" s="24"/>
      <c r="Q20" s="27"/>
      <c r="R20" s="14"/>
      <c r="S20" s="14"/>
      <c r="T20" s="14"/>
      <c r="U20" s="14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x14ac:dyDescent="0.25">
      <c r="A21" s="3"/>
      <c r="B21" s="31"/>
      <c r="C21" s="10"/>
      <c r="D21" s="10"/>
      <c r="E21" s="11"/>
      <c r="F21" s="11"/>
      <c r="G21" s="11"/>
      <c r="H21" s="12"/>
      <c r="I21" s="23"/>
      <c r="J21" s="25"/>
      <c r="K21" s="23"/>
      <c r="L21" s="60"/>
      <c r="M21" s="23"/>
      <c r="N21" s="24"/>
      <c r="O21" s="24"/>
      <c r="P21" s="24"/>
      <c r="Q21" s="27"/>
      <c r="R21" s="14"/>
      <c r="S21" s="14"/>
      <c r="T21" s="14"/>
      <c r="U21" s="14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ht="45" x14ac:dyDescent="0.25">
      <c r="A22" s="3"/>
      <c r="B22" s="31"/>
      <c r="C22" s="113" t="s">
        <v>79</v>
      </c>
      <c r="D22" s="10"/>
      <c r="E22" s="68"/>
      <c r="F22" s="69"/>
      <c r="G22" s="11"/>
      <c r="H22" s="12" t="s">
        <v>103</v>
      </c>
      <c r="I22" s="13"/>
      <c r="J22" s="13"/>
      <c r="K22" s="13"/>
      <c r="L22" s="60"/>
      <c r="M22" s="23"/>
      <c r="N22" s="24"/>
      <c r="O22" s="26"/>
      <c r="P22" s="24"/>
      <c r="Q22" s="27"/>
      <c r="R22" s="14"/>
      <c r="S22" s="14"/>
      <c r="T22" s="14"/>
      <c r="U22" s="14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ht="30" x14ac:dyDescent="0.25">
      <c r="A23" s="3"/>
      <c r="B23" s="31" t="s">
        <v>61</v>
      </c>
      <c r="C23" s="70" t="s">
        <v>104</v>
      </c>
      <c r="D23" s="10"/>
      <c r="E23" s="68"/>
      <c r="F23" s="69"/>
      <c r="G23" s="11"/>
      <c r="H23" s="11"/>
      <c r="I23" s="13"/>
      <c r="J23" s="13"/>
      <c r="K23" s="13"/>
      <c r="L23" s="60"/>
      <c r="M23" s="23"/>
      <c r="N23" s="24"/>
      <c r="O23" s="26"/>
      <c r="P23" s="24"/>
      <c r="Q23" s="27"/>
      <c r="R23" s="14"/>
      <c r="S23" s="14"/>
      <c r="T23" s="14"/>
      <c r="U23" s="14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</row>
    <row r="24" spans="1:55" ht="60" x14ac:dyDescent="0.25">
      <c r="A24" s="3"/>
      <c r="B24" s="31" t="s">
        <v>24</v>
      </c>
      <c r="C24" s="12" t="s">
        <v>105</v>
      </c>
      <c r="D24" s="10" t="s">
        <v>106</v>
      </c>
      <c r="E24" s="11" t="s">
        <v>107</v>
      </c>
      <c r="F24" s="25" t="s">
        <v>547</v>
      </c>
      <c r="G24" s="11" t="s">
        <v>108</v>
      </c>
      <c r="H24" s="11"/>
      <c r="I24" s="13" t="s">
        <v>20</v>
      </c>
      <c r="J24" s="13" t="s">
        <v>30</v>
      </c>
      <c r="K24" s="13" t="s">
        <v>32</v>
      </c>
      <c r="L24" s="106" t="s">
        <v>21</v>
      </c>
      <c r="M24" s="106">
        <v>150</v>
      </c>
      <c r="N24" s="107">
        <f>+AZ24</f>
        <v>1</v>
      </c>
      <c r="O24" s="108">
        <v>231</v>
      </c>
      <c r="P24" s="109">
        <v>2017</v>
      </c>
      <c r="Q24" s="110">
        <v>2018</v>
      </c>
      <c r="R24" s="36"/>
      <c r="S24" s="36"/>
      <c r="T24" s="36"/>
      <c r="U24" s="37" t="s">
        <v>660</v>
      </c>
      <c r="V24" s="37"/>
      <c r="W24" s="37"/>
      <c r="X24" s="37"/>
      <c r="Y24" s="37"/>
      <c r="Z24" s="37"/>
      <c r="AA24" s="37"/>
      <c r="AB24" s="37" t="s">
        <v>661</v>
      </c>
      <c r="AC24" s="37"/>
      <c r="AD24" s="37"/>
      <c r="AE24" s="37"/>
      <c r="AF24" s="37"/>
      <c r="AG24" s="37"/>
      <c r="AH24" s="37"/>
      <c r="AI24" s="111">
        <v>40</v>
      </c>
      <c r="AJ24" s="138">
        <v>1</v>
      </c>
      <c r="AK24" s="37">
        <v>36</v>
      </c>
      <c r="AL24" s="138">
        <f>+AK24/AI24</f>
        <v>0.9</v>
      </c>
      <c r="AM24" s="111">
        <v>40</v>
      </c>
      <c r="AN24" s="138">
        <v>1</v>
      </c>
      <c r="AO24" s="37">
        <v>35</v>
      </c>
      <c r="AP24" s="138">
        <f>+AO24/AM24</f>
        <v>0.875</v>
      </c>
      <c r="AQ24" s="111">
        <v>40</v>
      </c>
      <c r="AR24" s="138">
        <v>1</v>
      </c>
      <c r="AS24" s="37">
        <v>39</v>
      </c>
      <c r="AT24" s="138">
        <f>+AS24/AQ24</f>
        <v>0.97499999999999998</v>
      </c>
      <c r="AU24" s="111">
        <v>30</v>
      </c>
      <c r="AV24" s="138">
        <v>1</v>
      </c>
      <c r="AW24" s="37">
        <v>0</v>
      </c>
      <c r="AX24" s="138">
        <f>+AW24/AU24</f>
        <v>0</v>
      </c>
      <c r="AY24" s="37">
        <f>+M24</f>
        <v>150</v>
      </c>
      <c r="AZ24" s="138">
        <v>1</v>
      </c>
      <c r="BA24" s="37">
        <f>+AW24+AS24+AO24+AK24</f>
        <v>110</v>
      </c>
      <c r="BB24" s="140">
        <f>+BA24/AY24</f>
        <v>0.73333333333333328</v>
      </c>
      <c r="BC24" s="8"/>
    </row>
    <row r="25" spans="1:55" ht="60" x14ac:dyDescent="0.25">
      <c r="A25" s="3"/>
      <c r="B25" s="31"/>
      <c r="C25" s="12" t="s">
        <v>109</v>
      </c>
      <c r="D25" s="10" t="s">
        <v>110</v>
      </c>
      <c r="E25" s="11" t="s">
        <v>111</v>
      </c>
      <c r="F25" s="25" t="s">
        <v>548</v>
      </c>
      <c r="G25" s="11" t="s">
        <v>108</v>
      </c>
      <c r="H25" s="11"/>
      <c r="I25" s="13" t="s">
        <v>20</v>
      </c>
      <c r="J25" s="13" t="s">
        <v>30</v>
      </c>
      <c r="K25" s="13" t="s">
        <v>32</v>
      </c>
      <c r="L25" s="106" t="s">
        <v>21</v>
      </c>
      <c r="M25" s="106">
        <v>90</v>
      </c>
      <c r="N25" s="107">
        <f t="shared" ref="N25:N28" si="0">+AZ25</f>
        <v>1</v>
      </c>
      <c r="O25" s="108">
        <v>164</v>
      </c>
      <c r="P25" s="109">
        <v>2017</v>
      </c>
      <c r="Q25" s="110">
        <v>2018</v>
      </c>
      <c r="R25" s="36"/>
      <c r="S25" s="36"/>
      <c r="T25" s="36"/>
      <c r="U25" s="37" t="s">
        <v>660</v>
      </c>
      <c r="V25" s="37"/>
      <c r="W25" s="37"/>
      <c r="X25" s="37"/>
      <c r="Y25" s="37"/>
      <c r="Z25" s="37"/>
      <c r="AA25" s="37"/>
      <c r="AB25" s="37" t="s">
        <v>661</v>
      </c>
      <c r="AC25" s="37"/>
      <c r="AD25" s="37"/>
      <c r="AE25" s="37"/>
      <c r="AF25" s="37"/>
      <c r="AG25" s="37"/>
      <c r="AH25" s="37"/>
      <c r="AI25" s="111">
        <v>40</v>
      </c>
      <c r="AJ25" s="138">
        <v>1</v>
      </c>
      <c r="AK25" s="37">
        <v>36</v>
      </c>
      <c r="AL25" s="138">
        <f t="shared" ref="AL25:AL51" si="1">+AK25/AI25</f>
        <v>0.9</v>
      </c>
      <c r="AM25" s="111">
        <v>40</v>
      </c>
      <c r="AN25" s="138">
        <v>1</v>
      </c>
      <c r="AO25" s="37">
        <v>35</v>
      </c>
      <c r="AP25" s="138">
        <f t="shared" ref="AP25:AP51" si="2">+AO25/AM25</f>
        <v>0.875</v>
      </c>
      <c r="AQ25" s="111">
        <v>40</v>
      </c>
      <c r="AR25" s="138">
        <v>1</v>
      </c>
      <c r="AS25" s="37">
        <v>39</v>
      </c>
      <c r="AT25" s="138">
        <f t="shared" ref="AT25:AT51" si="3">+AS25/AQ25</f>
        <v>0.97499999999999998</v>
      </c>
      <c r="AU25" s="111">
        <v>10</v>
      </c>
      <c r="AV25" s="138">
        <v>1</v>
      </c>
      <c r="AW25" s="37"/>
      <c r="AX25" s="138">
        <f t="shared" ref="AX25:AX52" si="4">+AW25/AU25</f>
        <v>0</v>
      </c>
      <c r="AY25" s="37">
        <f>+M25</f>
        <v>90</v>
      </c>
      <c r="AZ25" s="138">
        <v>1</v>
      </c>
      <c r="BA25" s="37">
        <f t="shared" ref="BA25:BA52" si="5">+AW25+AS25+AO25+AK25</f>
        <v>110</v>
      </c>
      <c r="BB25" s="140">
        <f t="shared" ref="BB25:BB52" si="6">+BA25/AY25</f>
        <v>1.2222222222222223</v>
      </c>
      <c r="BC25" s="8"/>
    </row>
    <row r="26" spans="1:55" ht="60" x14ac:dyDescent="0.25">
      <c r="A26" s="3"/>
      <c r="B26" s="31"/>
      <c r="C26" s="64" t="s">
        <v>112</v>
      </c>
      <c r="D26" s="10" t="s">
        <v>113</v>
      </c>
      <c r="E26" s="11" t="s">
        <v>114</v>
      </c>
      <c r="F26" s="25" t="s">
        <v>549</v>
      </c>
      <c r="G26" s="11" t="s">
        <v>108</v>
      </c>
      <c r="H26" s="24"/>
      <c r="I26" s="13" t="s">
        <v>20</v>
      </c>
      <c r="J26" s="13" t="s">
        <v>26</v>
      </c>
      <c r="K26" s="13" t="s">
        <v>32</v>
      </c>
      <c r="L26" s="106" t="s">
        <v>21</v>
      </c>
      <c r="M26" s="106">
        <v>90</v>
      </c>
      <c r="N26" s="107">
        <f t="shared" si="0"/>
        <v>1</v>
      </c>
      <c r="O26" s="108">
        <v>164</v>
      </c>
      <c r="P26" s="109">
        <v>2017</v>
      </c>
      <c r="Q26" s="110">
        <v>2018</v>
      </c>
      <c r="R26" s="36"/>
      <c r="S26" s="36"/>
      <c r="T26" s="36"/>
      <c r="U26" s="37" t="s">
        <v>660</v>
      </c>
      <c r="V26" s="37"/>
      <c r="W26" s="37"/>
      <c r="X26" s="37"/>
      <c r="Y26" s="37"/>
      <c r="Z26" s="37"/>
      <c r="AA26" s="37"/>
      <c r="AB26" s="37" t="s">
        <v>661</v>
      </c>
      <c r="AC26" s="37"/>
      <c r="AD26" s="37"/>
      <c r="AE26" s="37"/>
      <c r="AF26" s="37"/>
      <c r="AG26" s="37"/>
      <c r="AH26" s="37"/>
      <c r="AI26" s="111">
        <v>40</v>
      </c>
      <c r="AJ26" s="138">
        <v>1</v>
      </c>
      <c r="AK26" s="37">
        <v>40</v>
      </c>
      <c r="AL26" s="138">
        <f t="shared" si="1"/>
        <v>1</v>
      </c>
      <c r="AM26" s="111">
        <v>40</v>
      </c>
      <c r="AN26" s="138">
        <v>1</v>
      </c>
      <c r="AO26" s="37">
        <v>34</v>
      </c>
      <c r="AP26" s="138">
        <f t="shared" si="2"/>
        <v>0.85</v>
      </c>
      <c r="AQ26" s="111">
        <v>40</v>
      </c>
      <c r="AR26" s="138">
        <v>1</v>
      </c>
      <c r="AS26" s="37">
        <v>28</v>
      </c>
      <c r="AT26" s="138">
        <f t="shared" si="3"/>
        <v>0.7</v>
      </c>
      <c r="AU26" s="111">
        <v>10</v>
      </c>
      <c r="AV26" s="138">
        <v>1</v>
      </c>
      <c r="AW26" s="37"/>
      <c r="AX26" s="138">
        <f t="shared" si="4"/>
        <v>0</v>
      </c>
      <c r="AY26" s="37">
        <f>+M26</f>
        <v>90</v>
      </c>
      <c r="AZ26" s="138">
        <v>1</v>
      </c>
      <c r="BA26" s="37">
        <f t="shared" si="5"/>
        <v>102</v>
      </c>
      <c r="BB26" s="140">
        <f t="shared" si="6"/>
        <v>1.1333333333333333</v>
      </c>
      <c r="BC26" s="8"/>
    </row>
    <row r="27" spans="1:55" ht="60" x14ac:dyDescent="0.25">
      <c r="A27" s="3"/>
      <c r="B27" s="31"/>
      <c r="C27" s="64" t="s">
        <v>115</v>
      </c>
      <c r="D27" s="10" t="s">
        <v>116</v>
      </c>
      <c r="E27" s="11" t="s">
        <v>117</v>
      </c>
      <c r="F27" s="25" t="s">
        <v>550</v>
      </c>
      <c r="G27" s="11" t="s">
        <v>108</v>
      </c>
      <c r="H27" s="11"/>
      <c r="I27" s="13" t="s">
        <v>20</v>
      </c>
      <c r="J27" s="13" t="s">
        <v>86</v>
      </c>
      <c r="K27" s="13" t="s">
        <v>32</v>
      </c>
      <c r="L27" s="106" t="s">
        <v>21</v>
      </c>
      <c r="M27" s="106">
        <v>90</v>
      </c>
      <c r="N27" s="107">
        <f t="shared" si="0"/>
        <v>1</v>
      </c>
      <c r="O27" s="108">
        <v>164</v>
      </c>
      <c r="P27" s="109">
        <v>2017</v>
      </c>
      <c r="Q27" s="110">
        <v>2018</v>
      </c>
      <c r="R27" s="36"/>
      <c r="S27" s="36"/>
      <c r="T27" s="36"/>
      <c r="U27" s="37" t="s">
        <v>660</v>
      </c>
      <c r="V27" s="37"/>
      <c r="W27" s="37"/>
      <c r="X27" s="37"/>
      <c r="Y27" s="37"/>
      <c r="Z27" s="37"/>
      <c r="AA27" s="37"/>
      <c r="AB27" s="37" t="s">
        <v>661</v>
      </c>
      <c r="AC27" s="37"/>
      <c r="AD27" s="37"/>
      <c r="AE27" s="37"/>
      <c r="AF27" s="37"/>
      <c r="AG27" s="37"/>
      <c r="AH27" s="37"/>
      <c r="AI27" s="111">
        <v>40</v>
      </c>
      <c r="AJ27" s="138">
        <v>1</v>
      </c>
      <c r="AK27" s="37">
        <v>40</v>
      </c>
      <c r="AL27" s="138">
        <f t="shared" si="1"/>
        <v>1</v>
      </c>
      <c r="AM27" s="111">
        <v>40</v>
      </c>
      <c r="AN27" s="138">
        <v>1</v>
      </c>
      <c r="AO27" s="37">
        <v>34</v>
      </c>
      <c r="AP27" s="138">
        <f t="shared" si="2"/>
        <v>0.85</v>
      </c>
      <c r="AQ27" s="111">
        <v>40</v>
      </c>
      <c r="AR27" s="138">
        <v>1</v>
      </c>
      <c r="AS27" s="37">
        <v>28</v>
      </c>
      <c r="AT27" s="138">
        <f t="shared" si="3"/>
        <v>0.7</v>
      </c>
      <c r="AU27" s="111">
        <v>10</v>
      </c>
      <c r="AV27" s="138">
        <v>1</v>
      </c>
      <c r="AW27" s="37"/>
      <c r="AX27" s="138">
        <f t="shared" si="4"/>
        <v>0</v>
      </c>
      <c r="AY27" s="37">
        <f>+M27</f>
        <v>90</v>
      </c>
      <c r="AZ27" s="138">
        <v>1</v>
      </c>
      <c r="BA27" s="37">
        <f t="shared" si="5"/>
        <v>102</v>
      </c>
      <c r="BB27" s="140">
        <f t="shared" si="6"/>
        <v>1.1333333333333333</v>
      </c>
      <c r="BC27" s="8"/>
    </row>
    <row r="28" spans="1:55" ht="60" x14ac:dyDescent="0.25">
      <c r="A28" s="3"/>
      <c r="B28" s="31"/>
      <c r="C28" s="64" t="s">
        <v>118</v>
      </c>
      <c r="D28" s="10" t="s">
        <v>119</v>
      </c>
      <c r="E28" s="11" t="s">
        <v>120</v>
      </c>
      <c r="F28" s="25" t="s">
        <v>550</v>
      </c>
      <c r="G28" s="11" t="s">
        <v>121</v>
      </c>
      <c r="H28" s="11"/>
      <c r="I28" s="13" t="s">
        <v>20</v>
      </c>
      <c r="J28" s="13" t="s">
        <v>122</v>
      </c>
      <c r="K28" s="13" t="s">
        <v>32</v>
      </c>
      <c r="L28" s="106" t="s">
        <v>21</v>
      </c>
      <c r="M28" s="106">
        <v>60</v>
      </c>
      <c r="N28" s="107">
        <f t="shared" si="0"/>
        <v>1</v>
      </c>
      <c r="O28" s="108">
        <v>73</v>
      </c>
      <c r="P28" s="109">
        <v>2017</v>
      </c>
      <c r="Q28" s="110">
        <v>2018</v>
      </c>
      <c r="R28" s="36"/>
      <c r="S28" s="36"/>
      <c r="T28" s="36"/>
      <c r="U28" s="37" t="s">
        <v>660</v>
      </c>
      <c r="V28" s="37"/>
      <c r="W28" s="37"/>
      <c r="X28" s="37"/>
      <c r="Y28" s="37"/>
      <c r="Z28" s="37"/>
      <c r="AA28" s="37"/>
      <c r="AB28" s="37" t="s">
        <v>661</v>
      </c>
      <c r="AC28" s="37"/>
      <c r="AD28" s="37"/>
      <c r="AE28" s="37"/>
      <c r="AF28" s="37"/>
      <c r="AG28" s="37"/>
      <c r="AH28" s="37"/>
      <c r="AI28" s="111">
        <v>15</v>
      </c>
      <c r="AJ28" s="138">
        <v>1</v>
      </c>
      <c r="AK28" s="37">
        <v>14</v>
      </c>
      <c r="AL28" s="138">
        <f t="shared" si="1"/>
        <v>0.93333333333333335</v>
      </c>
      <c r="AM28" s="111">
        <v>15</v>
      </c>
      <c r="AN28" s="138">
        <v>1</v>
      </c>
      <c r="AO28" s="37">
        <v>14</v>
      </c>
      <c r="AP28" s="138">
        <f t="shared" si="2"/>
        <v>0.93333333333333335</v>
      </c>
      <c r="AQ28" s="111">
        <v>15</v>
      </c>
      <c r="AR28" s="138">
        <v>1</v>
      </c>
      <c r="AS28" s="37">
        <v>5</v>
      </c>
      <c r="AT28" s="138">
        <f t="shared" si="3"/>
        <v>0.33333333333333331</v>
      </c>
      <c r="AU28" s="111">
        <v>15</v>
      </c>
      <c r="AV28" s="138">
        <v>1</v>
      </c>
      <c r="AW28" s="37"/>
      <c r="AX28" s="138">
        <f t="shared" si="4"/>
        <v>0</v>
      </c>
      <c r="AY28" s="37">
        <f>+M28</f>
        <v>60</v>
      </c>
      <c r="AZ28" s="138">
        <v>1</v>
      </c>
      <c r="BA28" s="37">
        <f t="shared" si="5"/>
        <v>33</v>
      </c>
      <c r="BB28" s="140">
        <f t="shared" si="6"/>
        <v>0.55000000000000004</v>
      </c>
      <c r="BC28" s="8"/>
    </row>
    <row r="29" spans="1:55" ht="30" x14ac:dyDescent="0.25">
      <c r="A29" s="3"/>
      <c r="B29" s="31" t="s">
        <v>61</v>
      </c>
      <c r="C29" s="70" t="s">
        <v>123</v>
      </c>
      <c r="D29" s="10"/>
      <c r="E29" s="68"/>
      <c r="F29" s="69"/>
      <c r="G29" s="11"/>
      <c r="H29" s="24"/>
      <c r="I29" s="13"/>
      <c r="J29" s="13"/>
      <c r="K29" s="13"/>
      <c r="L29" s="60"/>
      <c r="M29" s="23"/>
      <c r="N29" s="24"/>
      <c r="O29" s="24"/>
      <c r="P29" s="24"/>
      <c r="Q29" s="27"/>
      <c r="R29" s="14"/>
      <c r="S29" s="14"/>
      <c r="T29" s="14"/>
      <c r="U29" s="14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138"/>
      <c r="AK29" s="8"/>
      <c r="AL29" s="138"/>
      <c r="AM29" s="8"/>
      <c r="AN29" s="138"/>
      <c r="AO29" s="8"/>
      <c r="AP29" s="138"/>
      <c r="AQ29" s="8"/>
      <c r="AR29" s="138"/>
      <c r="AS29" s="8"/>
      <c r="AT29" s="138"/>
      <c r="AU29" s="8"/>
      <c r="AV29" s="138"/>
      <c r="AW29" s="8"/>
      <c r="AX29" s="138"/>
      <c r="AY29" s="8"/>
      <c r="AZ29" s="138"/>
      <c r="BA29" s="37">
        <f t="shared" si="5"/>
        <v>0</v>
      </c>
      <c r="BB29" s="140"/>
      <c r="BC29" s="8"/>
    </row>
    <row r="30" spans="1:55" ht="75" x14ac:dyDescent="0.25">
      <c r="A30" s="3"/>
      <c r="B30" s="31" t="s">
        <v>24</v>
      </c>
      <c r="C30" s="12" t="s">
        <v>124</v>
      </c>
      <c r="D30" s="10" t="s">
        <v>125</v>
      </c>
      <c r="E30" s="10" t="s">
        <v>126</v>
      </c>
      <c r="F30" s="25" t="s">
        <v>551</v>
      </c>
      <c r="G30" s="11" t="s">
        <v>121</v>
      </c>
      <c r="H30" s="12" t="s">
        <v>127</v>
      </c>
      <c r="I30" s="13" t="s">
        <v>20</v>
      </c>
      <c r="J30" s="13" t="s">
        <v>122</v>
      </c>
      <c r="K30" s="13" t="s">
        <v>32</v>
      </c>
      <c r="L30" s="106" t="s">
        <v>21</v>
      </c>
      <c r="M30" s="106">
        <v>450</v>
      </c>
      <c r="N30" s="107">
        <f t="shared" ref="N30:N31" si="7">+AZ30</f>
        <v>1</v>
      </c>
      <c r="O30" s="108">
        <v>1218</v>
      </c>
      <c r="P30" s="109">
        <v>2017</v>
      </c>
      <c r="Q30" s="110">
        <v>2018</v>
      </c>
      <c r="R30" s="36"/>
      <c r="S30" s="36"/>
      <c r="T30" s="36"/>
      <c r="U30" s="37" t="s">
        <v>660</v>
      </c>
      <c r="V30" s="37"/>
      <c r="W30" s="37"/>
      <c r="X30" s="37"/>
      <c r="Y30" s="37"/>
      <c r="Z30" s="37"/>
      <c r="AA30" s="37"/>
      <c r="AB30" s="37" t="s">
        <v>661</v>
      </c>
      <c r="AC30" s="37"/>
      <c r="AD30" s="37"/>
      <c r="AE30" s="37"/>
      <c r="AF30" s="37"/>
      <c r="AG30" s="37"/>
      <c r="AH30" s="37">
        <v>100</v>
      </c>
      <c r="AI30" s="111">
        <v>100</v>
      </c>
      <c r="AJ30" s="138">
        <v>1</v>
      </c>
      <c r="AK30" s="37">
        <v>151</v>
      </c>
      <c r="AL30" s="138">
        <f t="shared" si="1"/>
        <v>1.51</v>
      </c>
      <c r="AM30" s="111">
        <v>100</v>
      </c>
      <c r="AN30" s="138">
        <v>1</v>
      </c>
      <c r="AO30" s="37">
        <v>255</v>
      </c>
      <c r="AP30" s="138">
        <f t="shared" si="2"/>
        <v>2.5499999999999998</v>
      </c>
      <c r="AQ30" s="111">
        <v>100</v>
      </c>
      <c r="AR30" s="138">
        <v>1</v>
      </c>
      <c r="AS30" s="37">
        <v>120</v>
      </c>
      <c r="AT30" s="138">
        <f t="shared" si="3"/>
        <v>1.2</v>
      </c>
      <c r="AU30" s="111">
        <v>150</v>
      </c>
      <c r="AV30" s="138">
        <v>1</v>
      </c>
      <c r="AW30" s="37">
        <v>0</v>
      </c>
      <c r="AX30" s="138">
        <f t="shared" si="4"/>
        <v>0</v>
      </c>
      <c r="AY30" s="37">
        <f>+M30</f>
        <v>450</v>
      </c>
      <c r="AZ30" s="138">
        <v>1</v>
      </c>
      <c r="BA30" s="37">
        <f t="shared" si="5"/>
        <v>526</v>
      </c>
      <c r="BB30" s="140">
        <f t="shared" si="6"/>
        <v>1.1688888888888889</v>
      </c>
      <c r="BC30" s="8"/>
    </row>
    <row r="31" spans="1:55" ht="60" x14ac:dyDescent="0.25">
      <c r="A31" s="3"/>
      <c r="B31" s="31"/>
      <c r="C31" s="12" t="s">
        <v>128</v>
      </c>
      <c r="D31" s="10" t="s">
        <v>129</v>
      </c>
      <c r="E31" s="11" t="s">
        <v>130</v>
      </c>
      <c r="F31" s="12" t="s">
        <v>552</v>
      </c>
      <c r="G31" s="11" t="s">
        <v>121</v>
      </c>
      <c r="H31" s="11"/>
      <c r="I31" s="13" t="s">
        <v>20</v>
      </c>
      <c r="J31" s="13" t="s">
        <v>122</v>
      </c>
      <c r="K31" s="13" t="s">
        <v>32</v>
      </c>
      <c r="L31" s="106" t="s">
        <v>21</v>
      </c>
      <c r="M31" s="106">
        <v>1200</v>
      </c>
      <c r="N31" s="107">
        <f t="shared" si="7"/>
        <v>1</v>
      </c>
      <c r="O31" s="108">
        <v>1921</v>
      </c>
      <c r="P31" s="109">
        <v>2017</v>
      </c>
      <c r="Q31" s="110">
        <v>2018</v>
      </c>
      <c r="R31" s="36"/>
      <c r="S31" s="36"/>
      <c r="T31" s="36"/>
      <c r="U31" s="37" t="s">
        <v>660</v>
      </c>
      <c r="V31" s="37"/>
      <c r="W31" s="37"/>
      <c r="X31" s="37"/>
      <c r="Y31" s="37"/>
      <c r="Z31" s="37"/>
      <c r="AA31" s="37"/>
      <c r="AB31" s="37" t="s">
        <v>661</v>
      </c>
      <c r="AC31" s="37"/>
      <c r="AD31" s="37"/>
      <c r="AE31" s="37"/>
      <c r="AF31" s="37"/>
      <c r="AG31" s="37"/>
      <c r="AH31" s="37">
        <v>300</v>
      </c>
      <c r="AI31" s="111">
        <v>300</v>
      </c>
      <c r="AJ31" s="138">
        <v>1</v>
      </c>
      <c r="AK31" s="37">
        <v>300</v>
      </c>
      <c r="AL31" s="138">
        <f t="shared" si="1"/>
        <v>1</v>
      </c>
      <c r="AM31" s="111">
        <v>300</v>
      </c>
      <c r="AN31" s="138">
        <v>1</v>
      </c>
      <c r="AO31" s="37">
        <v>300</v>
      </c>
      <c r="AP31" s="138">
        <f t="shared" si="2"/>
        <v>1</v>
      </c>
      <c r="AQ31" s="111">
        <v>300</v>
      </c>
      <c r="AR31" s="138">
        <v>1</v>
      </c>
      <c r="AS31" s="37">
        <v>300</v>
      </c>
      <c r="AT31" s="138">
        <f t="shared" si="3"/>
        <v>1</v>
      </c>
      <c r="AU31" s="111">
        <v>300</v>
      </c>
      <c r="AV31" s="138">
        <v>1</v>
      </c>
      <c r="AW31" s="37">
        <v>0</v>
      </c>
      <c r="AX31" s="138">
        <f t="shared" si="4"/>
        <v>0</v>
      </c>
      <c r="AY31" s="37">
        <f>+M31</f>
        <v>1200</v>
      </c>
      <c r="AZ31" s="138">
        <v>1</v>
      </c>
      <c r="BA31" s="37">
        <f t="shared" si="5"/>
        <v>900</v>
      </c>
      <c r="BB31" s="140">
        <f t="shared" si="6"/>
        <v>0.75</v>
      </c>
      <c r="BC31" s="8"/>
    </row>
    <row r="32" spans="1:55" ht="45" x14ac:dyDescent="0.25">
      <c r="A32" s="3"/>
      <c r="B32" s="31" t="s">
        <v>61</v>
      </c>
      <c r="C32" s="70" t="s">
        <v>131</v>
      </c>
      <c r="D32" s="10"/>
      <c r="E32" s="11"/>
      <c r="F32" s="71"/>
      <c r="G32" s="11"/>
      <c r="H32" s="11" t="s">
        <v>132</v>
      </c>
      <c r="I32" s="13"/>
      <c r="J32" s="13"/>
      <c r="K32" s="13"/>
      <c r="L32" s="60"/>
      <c r="M32" s="23"/>
      <c r="N32" s="24"/>
      <c r="O32" s="24"/>
      <c r="P32" s="24"/>
      <c r="Q32" s="27"/>
      <c r="R32" s="14"/>
      <c r="S32" s="14"/>
      <c r="T32" s="14"/>
      <c r="U32" s="14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138"/>
      <c r="AK32" s="8"/>
      <c r="AL32" s="138"/>
      <c r="AM32" s="8"/>
      <c r="AN32" s="138"/>
      <c r="AO32" s="8"/>
      <c r="AP32" s="138"/>
      <c r="AQ32" s="8"/>
      <c r="AR32" s="138"/>
      <c r="AS32" s="8"/>
      <c r="AT32" s="138"/>
      <c r="AU32" s="8"/>
      <c r="AV32" s="138"/>
      <c r="AW32" s="8"/>
      <c r="AX32" s="138"/>
      <c r="AY32" s="37"/>
      <c r="AZ32" s="138"/>
      <c r="BA32" s="37"/>
      <c r="BB32" s="140"/>
      <c r="BC32" s="8"/>
    </row>
    <row r="33" spans="1:55" ht="60" x14ac:dyDescent="0.25">
      <c r="A33" s="3"/>
      <c r="B33" s="31" t="s">
        <v>24</v>
      </c>
      <c r="C33" s="12" t="s">
        <v>133</v>
      </c>
      <c r="D33" s="10" t="s">
        <v>134</v>
      </c>
      <c r="E33" s="11" t="s">
        <v>135</v>
      </c>
      <c r="F33" s="12" t="s">
        <v>136</v>
      </c>
      <c r="G33" s="11" t="s">
        <v>121</v>
      </c>
      <c r="H33" s="11" t="s">
        <v>137</v>
      </c>
      <c r="I33" s="13" t="s">
        <v>20</v>
      </c>
      <c r="J33" s="13" t="s">
        <v>122</v>
      </c>
      <c r="K33" s="13" t="s">
        <v>32</v>
      </c>
      <c r="L33" s="106" t="s">
        <v>21</v>
      </c>
      <c r="M33" s="106">
        <v>1200</v>
      </c>
      <c r="N33" s="107">
        <f t="shared" ref="N33:O39" si="8">+AZ33</f>
        <v>1</v>
      </c>
      <c r="O33" s="108">
        <v>1921</v>
      </c>
      <c r="P33" s="109">
        <v>2017</v>
      </c>
      <c r="Q33" s="110">
        <v>2018</v>
      </c>
      <c r="R33" s="36"/>
      <c r="S33" s="36"/>
      <c r="T33" s="36"/>
      <c r="U33" s="37" t="s">
        <v>660</v>
      </c>
      <c r="V33" s="37"/>
      <c r="W33" s="37"/>
      <c r="X33" s="37"/>
      <c r="Y33" s="37"/>
      <c r="Z33" s="37"/>
      <c r="AA33" s="37"/>
      <c r="AB33" s="37" t="s">
        <v>661</v>
      </c>
      <c r="AC33" s="37"/>
      <c r="AD33" s="37"/>
      <c r="AE33" s="37"/>
      <c r="AF33" s="37"/>
      <c r="AG33" s="37"/>
      <c r="AH33" s="37"/>
      <c r="AI33" s="111">
        <v>300</v>
      </c>
      <c r="AJ33" s="138">
        <v>1</v>
      </c>
      <c r="AK33" s="37">
        <v>356</v>
      </c>
      <c r="AL33" s="138">
        <f t="shared" si="1"/>
        <v>1.1866666666666668</v>
      </c>
      <c r="AM33" s="111">
        <v>300</v>
      </c>
      <c r="AN33" s="138">
        <v>1</v>
      </c>
      <c r="AO33" s="37">
        <v>487</v>
      </c>
      <c r="AP33" s="138">
        <f t="shared" si="2"/>
        <v>1.6233333333333333</v>
      </c>
      <c r="AQ33" s="111">
        <v>300</v>
      </c>
      <c r="AR33" s="138">
        <v>1</v>
      </c>
      <c r="AS33" s="37">
        <v>537</v>
      </c>
      <c r="AT33" s="138">
        <f t="shared" si="3"/>
        <v>1.79</v>
      </c>
      <c r="AU33" s="111">
        <v>300</v>
      </c>
      <c r="AV33" s="138">
        <v>1</v>
      </c>
      <c r="AW33" s="37"/>
      <c r="AX33" s="138">
        <f t="shared" si="4"/>
        <v>0</v>
      </c>
      <c r="AY33" s="37">
        <f t="shared" ref="AY33:AY39" si="9">+M33</f>
        <v>1200</v>
      </c>
      <c r="AZ33" s="138">
        <v>1</v>
      </c>
      <c r="BA33" s="37">
        <f t="shared" si="5"/>
        <v>1380</v>
      </c>
      <c r="BB33" s="140">
        <f t="shared" si="6"/>
        <v>1.1499999999999999</v>
      </c>
      <c r="BC33" s="8"/>
    </row>
    <row r="34" spans="1:55" ht="60" x14ac:dyDescent="0.25">
      <c r="A34" s="3"/>
      <c r="B34" s="31"/>
      <c r="C34" s="12" t="s">
        <v>138</v>
      </c>
      <c r="D34" s="10" t="s">
        <v>139</v>
      </c>
      <c r="E34" s="11" t="s">
        <v>140</v>
      </c>
      <c r="F34" s="12" t="s">
        <v>141</v>
      </c>
      <c r="G34" s="11" t="s">
        <v>121</v>
      </c>
      <c r="H34" s="11"/>
      <c r="I34" s="13" t="s">
        <v>20</v>
      </c>
      <c r="J34" s="13" t="s">
        <v>122</v>
      </c>
      <c r="K34" s="13" t="s">
        <v>32</v>
      </c>
      <c r="L34" s="106" t="s">
        <v>21</v>
      </c>
      <c r="M34" s="106">
        <v>1200</v>
      </c>
      <c r="N34" s="107">
        <f t="shared" si="8"/>
        <v>1</v>
      </c>
      <c r="O34" s="106">
        <f t="shared" si="8"/>
        <v>1380</v>
      </c>
      <c r="P34" s="109">
        <v>2017</v>
      </c>
      <c r="Q34" s="110">
        <v>2018</v>
      </c>
      <c r="R34" s="36"/>
      <c r="S34" s="36"/>
      <c r="T34" s="36"/>
      <c r="U34" s="37" t="s">
        <v>660</v>
      </c>
      <c r="V34" s="37"/>
      <c r="W34" s="37"/>
      <c r="X34" s="37"/>
      <c r="Y34" s="37"/>
      <c r="Z34" s="37"/>
      <c r="AA34" s="37"/>
      <c r="AB34" s="37" t="s">
        <v>661</v>
      </c>
      <c r="AC34" s="37"/>
      <c r="AD34" s="37"/>
      <c r="AE34" s="37"/>
      <c r="AF34" s="37"/>
      <c r="AG34" s="37"/>
      <c r="AH34" s="37"/>
      <c r="AI34" s="111">
        <v>300</v>
      </c>
      <c r="AJ34" s="138">
        <v>1</v>
      </c>
      <c r="AK34" s="37">
        <v>356</v>
      </c>
      <c r="AL34" s="138">
        <f t="shared" si="1"/>
        <v>1.1866666666666668</v>
      </c>
      <c r="AM34" s="111">
        <v>300</v>
      </c>
      <c r="AN34" s="138">
        <v>1</v>
      </c>
      <c r="AO34" s="37">
        <v>487</v>
      </c>
      <c r="AP34" s="138">
        <f t="shared" si="2"/>
        <v>1.6233333333333333</v>
      </c>
      <c r="AQ34" s="111">
        <v>300</v>
      </c>
      <c r="AR34" s="138">
        <v>1</v>
      </c>
      <c r="AS34" s="37">
        <v>537</v>
      </c>
      <c r="AT34" s="138">
        <f t="shared" si="3"/>
        <v>1.79</v>
      </c>
      <c r="AU34" s="111">
        <v>300</v>
      </c>
      <c r="AV34" s="138">
        <v>1</v>
      </c>
      <c r="AW34" s="37"/>
      <c r="AX34" s="138">
        <f t="shared" si="4"/>
        <v>0</v>
      </c>
      <c r="AY34" s="37">
        <f t="shared" si="9"/>
        <v>1200</v>
      </c>
      <c r="AZ34" s="138">
        <v>1</v>
      </c>
      <c r="BA34" s="37">
        <f t="shared" si="5"/>
        <v>1380</v>
      </c>
      <c r="BB34" s="140">
        <f t="shared" si="6"/>
        <v>1.1499999999999999</v>
      </c>
      <c r="BC34" s="8"/>
    </row>
    <row r="35" spans="1:55" ht="60" x14ac:dyDescent="0.25">
      <c r="A35" s="3"/>
      <c r="B35" s="31"/>
      <c r="C35" s="12" t="s">
        <v>142</v>
      </c>
      <c r="D35" s="10" t="s">
        <v>143</v>
      </c>
      <c r="E35" s="11" t="s">
        <v>144</v>
      </c>
      <c r="F35" s="12" t="s">
        <v>145</v>
      </c>
      <c r="G35" s="11" t="s">
        <v>121</v>
      </c>
      <c r="H35" s="11"/>
      <c r="I35" s="13" t="s">
        <v>20</v>
      </c>
      <c r="J35" s="13" t="s">
        <v>122</v>
      </c>
      <c r="K35" s="13" t="s">
        <v>32</v>
      </c>
      <c r="L35" s="106" t="s">
        <v>21</v>
      </c>
      <c r="M35" s="106">
        <v>220</v>
      </c>
      <c r="N35" s="107">
        <f t="shared" si="8"/>
        <v>1</v>
      </c>
      <c r="O35" s="106">
        <f t="shared" si="8"/>
        <v>165</v>
      </c>
      <c r="P35" s="109">
        <v>2017</v>
      </c>
      <c r="Q35" s="110">
        <v>2018</v>
      </c>
      <c r="R35" s="36"/>
      <c r="S35" s="36"/>
      <c r="T35" s="36"/>
      <c r="U35" s="37" t="s">
        <v>660</v>
      </c>
      <c r="V35" s="37"/>
      <c r="W35" s="37"/>
      <c r="X35" s="37"/>
      <c r="Y35" s="37"/>
      <c r="Z35" s="37"/>
      <c r="AA35" s="37"/>
      <c r="AB35" s="37" t="s">
        <v>661</v>
      </c>
      <c r="AC35" s="37"/>
      <c r="AD35" s="37"/>
      <c r="AE35" s="37"/>
      <c r="AF35" s="37"/>
      <c r="AG35" s="37"/>
      <c r="AH35" s="37"/>
      <c r="AI35" s="111">
        <v>55</v>
      </c>
      <c r="AJ35" s="138">
        <v>1</v>
      </c>
      <c r="AK35" s="37">
        <v>55</v>
      </c>
      <c r="AL35" s="138">
        <f t="shared" si="1"/>
        <v>1</v>
      </c>
      <c r="AM35" s="111">
        <v>55</v>
      </c>
      <c r="AN35" s="138">
        <v>1</v>
      </c>
      <c r="AO35" s="37">
        <v>55</v>
      </c>
      <c r="AP35" s="138">
        <f t="shared" si="2"/>
        <v>1</v>
      </c>
      <c r="AQ35" s="111">
        <v>55</v>
      </c>
      <c r="AR35" s="138">
        <v>1</v>
      </c>
      <c r="AS35" s="37">
        <v>55</v>
      </c>
      <c r="AT35" s="138">
        <f t="shared" si="3"/>
        <v>1</v>
      </c>
      <c r="AU35" s="111">
        <v>55</v>
      </c>
      <c r="AV35" s="138">
        <v>1</v>
      </c>
      <c r="AW35" s="37"/>
      <c r="AX35" s="138">
        <f t="shared" si="4"/>
        <v>0</v>
      </c>
      <c r="AY35" s="37">
        <f t="shared" si="9"/>
        <v>220</v>
      </c>
      <c r="AZ35" s="138">
        <v>1</v>
      </c>
      <c r="BA35" s="37">
        <f t="shared" si="5"/>
        <v>165</v>
      </c>
      <c r="BB35" s="140">
        <f t="shared" si="6"/>
        <v>0.75</v>
      </c>
      <c r="BC35" s="8"/>
    </row>
    <row r="36" spans="1:55" ht="60" x14ac:dyDescent="0.25">
      <c r="A36" s="3"/>
      <c r="B36" s="31"/>
      <c r="C36" s="12" t="s">
        <v>146</v>
      </c>
      <c r="D36" s="10" t="s">
        <v>147</v>
      </c>
      <c r="E36" s="11" t="s">
        <v>148</v>
      </c>
      <c r="F36" s="12" t="s">
        <v>149</v>
      </c>
      <c r="G36" s="11" t="s">
        <v>121</v>
      </c>
      <c r="H36" s="11"/>
      <c r="I36" s="13" t="s">
        <v>20</v>
      </c>
      <c r="J36" s="13" t="s">
        <v>122</v>
      </c>
      <c r="K36" s="13" t="s">
        <v>32</v>
      </c>
      <c r="L36" s="106" t="s">
        <v>21</v>
      </c>
      <c r="M36" s="106">
        <v>16000</v>
      </c>
      <c r="N36" s="107">
        <f t="shared" si="8"/>
        <v>1</v>
      </c>
      <c r="O36" s="106">
        <f t="shared" si="8"/>
        <v>11907</v>
      </c>
      <c r="P36" s="109">
        <v>2017</v>
      </c>
      <c r="Q36" s="110">
        <v>2018</v>
      </c>
      <c r="R36" s="36"/>
      <c r="S36" s="36"/>
      <c r="T36" s="36"/>
      <c r="U36" s="37" t="s">
        <v>660</v>
      </c>
      <c r="V36" s="37"/>
      <c r="W36" s="37"/>
      <c r="X36" s="37"/>
      <c r="Y36" s="37"/>
      <c r="Z36" s="37"/>
      <c r="AA36" s="37"/>
      <c r="AB36" s="37" t="s">
        <v>661</v>
      </c>
      <c r="AC36" s="37"/>
      <c r="AD36" s="37"/>
      <c r="AE36" s="37"/>
      <c r="AF36" s="37"/>
      <c r="AG36" s="37"/>
      <c r="AH36" s="37"/>
      <c r="AI36" s="111">
        <v>4000</v>
      </c>
      <c r="AJ36" s="138">
        <v>1</v>
      </c>
      <c r="AK36" s="37">
        <v>3921</v>
      </c>
      <c r="AL36" s="138">
        <f t="shared" si="1"/>
        <v>0.98024999999999995</v>
      </c>
      <c r="AM36" s="111">
        <v>4000</v>
      </c>
      <c r="AN36" s="138">
        <v>1</v>
      </c>
      <c r="AO36" s="37">
        <v>3998</v>
      </c>
      <c r="AP36" s="138">
        <f t="shared" si="2"/>
        <v>0.99950000000000006</v>
      </c>
      <c r="AQ36" s="111">
        <v>4000</v>
      </c>
      <c r="AR36" s="138">
        <v>1</v>
      </c>
      <c r="AS36" s="37">
        <v>3988</v>
      </c>
      <c r="AT36" s="138">
        <f t="shared" si="3"/>
        <v>0.997</v>
      </c>
      <c r="AU36" s="111">
        <v>4000</v>
      </c>
      <c r="AV36" s="138">
        <v>1</v>
      </c>
      <c r="AW36" s="37"/>
      <c r="AX36" s="138">
        <f t="shared" si="4"/>
        <v>0</v>
      </c>
      <c r="AY36" s="37">
        <f t="shared" si="9"/>
        <v>16000</v>
      </c>
      <c r="AZ36" s="138">
        <v>1</v>
      </c>
      <c r="BA36" s="37">
        <f t="shared" si="5"/>
        <v>11907</v>
      </c>
      <c r="BB36" s="140">
        <f t="shared" si="6"/>
        <v>0.7441875</v>
      </c>
      <c r="BC36" s="8"/>
    </row>
    <row r="37" spans="1:55" ht="60" x14ac:dyDescent="0.25">
      <c r="A37" s="3"/>
      <c r="B37" s="31"/>
      <c r="C37" s="112" t="s">
        <v>150</v>
      </c>
      <c r="D37" s="10" t="s">
        <v>151</v>
      </c>
      <c r="E37" s="11" t="s">
        <v>152</v>
      </c>
      <c r="F37" s="12" t="s">
        <v>553</v>
      </c>
      <c r="G37" s="11" t="s">
        <v>121</v>
      </c>
      <c r="H37" s="11"/>
      <c r="I37" s="13" t="s">
        <v>20</v>
      </c>
      <c r="J37" s="13" t="s">
        <v>122</v>
      </c>
      <c r="K37" s="13" t="s">
        <v>32</v>
      </c>
      <c r="L37" s="106" t="s">
        <v>21</v>
      </c>
      <c r="M37" s="106">
        <v>16000</v>
      </c>
      <c r="N37" s="107">
        <f t="shared" si="8"/>
        <v>1</v>
      </c>
      <c r="O37" s="106">
        <f t="shared" si="8"/>
        <v>11907</v>
      </c>
      <c r="P37" s="109">
        <v>2017</v>
      </c>
      <c r="Q37" s="110">
        <v>2018</v>
      </c>
      <c r="R37" s="36"/>
      <c r="S37" s="36"/>
      <c r="T37" s="36"/>
      <c r="U37" s="37" t="s">
        <v>660</v>
      </c>
      <c r="V37" s="37"/>
      <c r="W37" s="37"/>
      <c r="X37" s="37"/>
      <c r="Y37" s="37"/>
      <c r="Z37" s="37"/>
      <c r="AA37" s="37"/>
      <c r="AB37" s="37" t="s">
        <v>661</v>
      </c>
      <c r="AC37" s="37"/>
      <c r="AD37" s="37"/>
      <c r="AE37" s="37"/>
      <c r="AF37" s="37"/>
      <c r="AG37" s="37"/>
      <c r="AH37" s="37"/>
      <c r="AI37" s="111">
        <v>4000</v>
      </c>
      <c r="AJ37" s="138">
        <v>1</v>
      </c>
      <c r="AK37" s="37">
        <v>3921</v>
      </c>
      <c r="AL37" s="138">
        <f t="shared" si="1"/>
        <v>0.98024999999999995</v>
      </c>
      <c r="AM37" s="111">
        <v>4000</v>
      </c>
      <c r="AN37" s="138">
        <v>1</v>
      </c>
      <c r="AO37" s="37">
        <v>3998</v>
      </c>
      <c r="AP37" s="138">
        <f t="shared" si="2"/>
        <v>0.99950000000000006</v>
      </c>
      <c r="AQ37" s="111">
        <v>4000</v>
      </c>
      <c r="AR37" s="138">
        <v>1</v>
      </c>
      <c r="AS37" s="37">
        <v>3988</v>
      </c>
      <c r="AT37" s="138">
        <f t="shared" si="3"/>
        <v>0.997</v>
      </c>
      <c r="AU37" s="111">
        <v>4000</v>
      </c>
      <c r="AV37" s="138">
        <v>1</v>
      </c>
      <c r="AW37" s="37"/>
      <c r="AX37" s="138">
        <f t="shared" si="4"/>
        <v>0</v>
      </c>
      <c r="AY37" s="37">
        <f t="shared" si="9"/>
        <v>16000</v>
      </c>
      <c r="AZ37" s="138">
        <v>1</v>
      </c>
      <c r="BA37" s="37">
        <f t="shared" si="5"/>
        <v>11907</v>
      </c>
      <c r="BB37" s="140">
        <f t="shared" si="6"/>
        <v>0.7441875</v>
      </c>
      <c r="BC37" s="8"/>
    </row>
    <row r="38" spans="1:55" s="7" customFormat="1" ht="60" x14ac:dyDescent="0.25">
      <c r="A38" s="6"/>
      <c r="B38" s="31"/>
      <c r="C38" s="12" t="s">
        <v>153</v>
      </c>
      <c r="D38" s="10" t="s">
        <v>154</v>
      </c>
      <c r="E38" s="11" t="s">
        <v>155</v>
      </c>
      <c r="F38" s="12" t="s">
        <v>554</v>
      </c>
      <c r="G38" s="11" t="s">
        <v>121</v>
      </c>
      <c r="H38" s="11"/>
      <c r="I38" s="13" t="s">
        <v>20</v>
      </c>
      <c r="J38" s="13" t="s">
        <v>122</v>
      </c>
      <c r="K38" s="13" t="s">
        <v>32</v>
      </c>
      <c r="L38" s="106" t="s">
        <v>21</v>
      </c>
      <c r="M38" s="106">
        <v>200</v>
      </c>
      <c r="N38" s="107">
        <f t="shared" si="8"/>
        <v>1</v>
      </c>
      <c r="O38" s="106">
        <f t="shared" si="8"/>
        <v>84</v>
      </c>
      <c r="P38" s="109">
        <v>2017</v>
      </c>
      <c r="Q38" s="110">
        <v>2018</v>
      </c>
      <c r="R38" s="36"/>
      <c r="S38" s="36"/>
      <c r="T38" s="36"/>
      <c r="U38" s="37" t="s">
        <v>660</v>
      </c>
      <c r="V38" s="37"/>
      <c r="W38" s="37"/>
      <c r="X38" s="37"/>
      <c r="Y38" s="37"/>
      <c r="Z38" s="37"/>
      <c r="AA38" s="37"/>
      <c r="AB38" s="37" t="s">
        <v>661</v>
      </c>
      <c r="AC38" s="37"/>
      <c r="AD38" s="37"/>
      <c r="AE38" s="37"/>
      <c r="AF38" s="37"/>
      <c r="AG38" s="37"/>
      <c r="AH38" s="37"/>
      <c r="AI38" s="111">
        <v>50</v>
      </c>
      <c r="AJ38" s="138">
        <v>1</v>
      </c>
      <c r="AK38" s="37">
        <v>51</v>
      </c>
      <c r="AL38" s="138">
        <f t="shared" si="1"/>
        <v>1.02</v>
      </c>
      <c r="AM38" s="111">
        <v>50</v>
      </c>
      <c r="AN38" s="138">
        <v>1</v>
      </c>
      <c r="AO38" s="37">
        <v>10</v>
      </c>
      <c r="AP38" s="138">
        <f t="shared" si="2"/>
        <v>0.2</v>
      </c>
      <c r="AQ38" s="111">
        <v>50</v>
      </c>
      <c r="AR38" s="138">
        <v>1</v>
      </c>
      <c r="AS38" s="37">
        <v>23</v>
      </c>
      <c r="AT38" s="138">
        <f t="shared" si="3"/>
        <v>0.46</v>
      </c>
      <c r="AU38" s="111">
        <v>50</v>
      </c>
      <c r="AV38" s="138">
        <v>1</v>
      </c>
      <c r="AW38" s="37"/>
      <c r="AX38" s="138">
        <f t="shared" si="4"/>
        <v>0</v>
      </c>
      <c r="AY38" s="37">
        <f t="shared" si="9"/>
        <v>200</v>
      </c>
      <c r="AZ38" s="138">
        <v>1</v>
      </c>
      <c r="BA38" s="37">
        <f t="shared" si="5"/>
        <v>84</v>
      </c>
      <c r="BB38" s="140">
        <f t="shared" si="6"/>
        <v>0.42</v>
      </c>
      <c r="BC38" s="37"/>
    </row>
    <row r="39" spans="1:55" s="7" customFormat="1" ht="60" x14ac:dyDescent="0.25">
      <c r="A39" s="6"/>
      <c r="B39" s="31"/>
      <c r="C39" s="12" t="s">
        <v>156</v>
      </c>
      <c r="D39" s="10" t="s">
        <v>157</v>
      </c>
      <c r="E39" s="11" t="s">
        <v>158</v>
      </c>
      <c r="F39" s="12" t="s">
        <v>555</v>
      </c>
      <c r="G39" s="11" t="s">
        <v>121</v>
      </c>
      <c r="H39" s="11"/>
      <c r="I39" s="13" t="s">
        <v>20</v>
      </c>
      <c r="J39" s="13" t="s">
        <v>122</v>
      </c>
      <c r="K39" s="13" t="s">
        <v>32</v>
      </c>
      <c r="L39" s="106" t="s">
        <v>21</v>
      </c>
      <c r="M39" s="106">
        <v>16000</v>
      </c>
      <c r="N39" s="107">
        <f t="shared" si="8"/>
        <v>1</v>
      </c>
      <c r="O39" s="106">
        <f t="shared" si="8"/>
        <v>10338</v>
      </c>
      <c r="P39" s="109">
        <v>2017</v>
      </c>
      <c r="Q39" s="110">
        <v>2018</v>
      </c>
      <c r="R39" s="36"/>
      <c r="S39" s="36"/>
      <c r="T39" s="36"/>
      <c r="U39" s="37" t="s">
        <v>660</v>
      </c>
      <c r="V39" s="37"/>
      <c r="W39" s="37"/>
      <c r="X39" s="37"/>
      <c r="Y39" s="37"/>
      <c r="Z39" s="37"/>
      <c r="AA39" s="37"/>
      <c r="AB39" s="37" t="s">
        <v>661</v>
      </c>
      <c r="AC39" s="37"/>
      <c r="AD39" s="37"/>
      <c r="AE39" s="37"/>
      <c r="AF39" s="37"/>
      <c r="AG39" s="37"/>
      <c r="AH39" s="37"/>
      <c r="AI39" s="111">
        <v>4000</v>
      </c>
      <c r="AJ39" s="138">
        <v>1</v>
      </c>
      <c r="AK39" s="37">
        <v>3915</v>
      </c>
      <c r="AL39" s="138">
        <f t="shared" si="1"/>
        <v>0.97875000000000001</v>
      </c>
      <c r="AM39" s="111">
        <v>4000</v>
      </c>
      <c r="AN39" s="138">
        <v>1</v>
      </c>
      <c r="AO39" s="37">
        <f>47+10+369+1474+977+271+48</f>
        <v>3196</v>
      </c>
      <c r="AP39" s="138">
        <f t="shared" si="2"/>
        <v>0.79900000000000004</v>
      </c>
      <c r="AQ39" s="111">
        <v>4000</v>
      </c>
      <c r="AR39" s="138">
        <v>1</v>
      </c>
      <c r="AS39" s="37">
        <v>3227</v>
      </c>
      <c r="AT39" s="138">
        <f t="shared" si="3"/>
        <v>0.80674999999999997</v>
      </c>
      <c r="AU39" s="111">
        <v>4000</v>
      </c>
      <c r="AV39" s="138">
        <v>1</v>
      </c>
      <c r="AW39" s="37"/>
      <c r="AX39" s="138">
        <f t="shared" si="4"/>
        <v>0</v>
      </c>
      <c r="AY39" s="37">
        <f t="shared" si="9"/>
        <v>16000</v>
      </c>
      <c r="AZ39" s="138">
        <v>1</v>
      </c>
      <c r="BA39" s="37">
        <f t="shared" si="5"/>
        <v>10338</v>
      </c>
      <c r="BB39" s="140">
        <f t="shared" si="6"/>
        <v>0.64612499999999995</v>
      </c>
      <c r="BC39" s="37"/>
    </row>
    <row r="40" spans="1:55" s="7" customFormat="1" ht="45" x14ac:dyDescent="0.25">
      <c r="A40" s="6"/>
      <c r="B40" s="31" t="s">
        <v>61</v>
      </c>
      <c r="C40" s="70" t="s">
        <v>159</v>
      </c>
      <c r="D40" s="10"/>
      <c r="E40" s="68"/>
      <c r="F40" s="69"/>
      <c r="G40" s="11"/>
      <c r="H40" s="11" t="s">
        <v>160</v>
      </c>
      <c r="I40" s="13"/>
      <c r="J40" s="13"/>
      <c r="K40" s="13"/>
      <c r="L40" s="32"/>
      <c r="M40" s="33"/>
      <c r="N40" s="36"/>
      <c r="O40" s="38"/>
      <c r="P40" s="34"/>
      <c r="Q40" s="35"/>
      <c r="R40" s="36"/>
      <c r="S40" s="36"/>
      <c r="T40" s="36"/>
      <c r="U40" s="36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138"/>
      <c r="AK40" s="37"/>
      <c r="AL40" s="138"/>
      <c r="AM40" s="37"/>
      <c r="AN40" s="138"/>
      <c r="AO40" s="37"/>
      <c r="AP40" s="138"/>
      <c r="AQ40" s="37"/>
      <c r="AR40" s="138"/>
      <c r="AS40" s="37"/>
      <c r="AT40" s="138"/>
      <c r="AU40" s="37"/>
      <c r="AV40" s="138"/>
      <c r="AW40" s="37"/>
      <c r="AX40" s="138"/>
      <c r="AY40" s="37"/>
      <c r="AZ40" s="138"/>
      <c r="BA40" s="37"/>
      <c r="BB40" s="140"/>
      <c r="BC40" s="37"/>
    </row>
    <row r="41" spans="1:55" s="7" customFormat="1" ht="60" x14ac:dyDescent="0.25">
      <c r="A41" s="6"/>
      <c r="B41" s="31" t="s">
        <v>24</v>
      </c>
      <c r="C41" s="12" t="s">
        <v>161</v>
      </c>
      <c r="D41" s="10" t="s">
        <v>162</v>
      </c>
      <c r="E41" s="11" t="s">
        <v>163</v>
      </c>
      <c r="F41" s="12" t="s">
        <v>556</v>
      </c>
      <c r="G41" s="11" t="s">
        <v>121</v>
      </c>
      <c r="H41" s="11"/>
      <c r="I41" s="13" t="s">
        <v>20</v>
      </c>
      <c r="J41" s="13" t="s">
        <v>122</v>
      </c>
      <c r="K41" s="13" t="s">
        <v>32</v>
      </c>
      <c r="L41" s="106" t="s">
        <v>21</v>
      </c>
      <c r="M41" s="106">
        <v>299</v>
      </c>
      <c r="N41" s="107">
        <f t="shared" ref="N41:O44" si="10">+AZ41</f>
        <v>1</v>
      </c>
      <c r="O41" s="106">
        <v>299</v>
      </c>
      <c r="P41" s="35">
        <v>2017</v>
      </c>
      <c r="Q41" s="35">
        <v>2018</v>
      </c>
      <c r="R41" s="36"/>
      <c r="S41" s="36"/>
      <c r="T41" s="36"/>
      <c r="U41" s="37" t="s">
        <v>660</v>
      </c>
      <c r="V41" s="37"/>
      <c r="W41" s="37"/>
      <c r="X41" s="37"/>
      <c r="Y41" s="37"/>
      <c r="Z41" s="37"/>
      <c r="AA41" s="37"/>
      <c r="AB41" s="37" t="s">
        <v>661</v>
      </c>
      <c r="AC41" s="37"/>
      <c r="AD41" s="37"/>
      <c r="AE41" s="37"/>
      <c r="AF41" s="37"/>
      <c r="AG41" s="37"/>
      <c r="AH41" s="37"/>
      <c r="AI41" s="111">
        <v>70</v>
      </c>
      <c r="AJ41" s="138">
        <v>1</v>
      </c>
      <c r="AK41" s="37"/>
      <c r="AL41" s="138">
        <f t="shared" si="1"/>
        <v>0</v>
      </c>
      <c r="AM41" s="111">
        <v>89</v>
      </c>
      <c r="AN41" s="138">
        <v>1</v>
      </c>
      <c r="AO41" s="37"/>
      <c r="AP41" s="138">
        <f t="shared" si="2"/>
        <v>0</v>
      </c>
      <c r="AQ41" s="111">
        <v>70</v>
      </c>
      <c r="AR41" s="138">
        <v>1</v>
      </c>
      <c r="AS41" s="37"/>
      <c r="AT41" s="138">
        <f t="shared" si="3"/>
        <v>0</v>
      </c>
      <c r="AU41" s="111">
        <v>70</v>
      </c>
      <c r="AV41" s="138">
        <v>1</v>
      </c>
      <c r="AW41" s="37"/>
      <c r="AX41" s="138">
        <f t="shared" si="4"/>
        <v>0</v>
      </c>
      <c r="AY41" s="37">
        <f>+M41</f>
        <v>299</v>
      </c>
      <c r="AZ41" s="138">
        <v>1</v>
      </c>
      <c r="BA41" s="37">
        <f t="shared" si="5"/>
        <v>0</v>
      </c>
      <c r="BB41" s="140">
        <f t="shared" si="6"/>
        <v>0</v>
      </c>
      <c r="BC41" s="37"/>
    </row>
    <row r="42" spans="1:55" s="7" customFormat="1" ht="45" x14ac:dyDescent="0.25">
      <c r="A42" s="6"/>
      <c r="B42" s="31"/>
      <c r="C42" s="11" t="s">
        <v>164</v>
      </c>
      <c r="D42" s="10" t="s">
        <v>165</v>
      </c>
      <c r="E42" s="10" t="s">
        <v>166</v>
      </c>
      <c r="F42" s="12" t="s">
        <v>557</v>
      </c>
      <c r="G42" s="11" t="s">
        <v>121</v>
      </c>
      <c r="H42" s="11"/>
      <c r="I42" s="13" t="s">
        <v>29</v>
      </c>
      <c r="J42" s="13" t="s">
        <v>26</v>
      </c>
      <c r="K42" s="13" t="s">
        <v>31</v>
      </c>
      <c r="L42" s="106" t="s">
        <v>21</v>
      </c>
      <c r="M42" s="106">
        <v>4</v>
      </c>
      <c r="N42" s="107">
        <f t="shared" si="10"/>
        <v>1</v>
      </c>
      <c r="O42" s="106">
        <f t="shared" si="10"/>
        <v>0</v>
      </c>
      <c r="P42" s="35">
        <v>2017</v>
      </c>
      <c r="Q42" s="35">
        <v>2018</v>
      </c>
      <c r="R42" s="36"/>
      <c r="S42" s="36"/>
      <c r="T42" s="36"/>
      <c r="U42" s="37" t="s">
        <v>660</v>
      </c>
      <c r="V42" s="37"/>
      <c r="W42" s="37"/>
      <c r="X42" s="37"/>
      <c r="Y42" s="37"/>
      <c r="Z42" s="37"/>
      <c r="AA42" s="37"/>
      <c r="AB42" s="37" t="s">
        <v>661</v>
      </c>
      <c r="AC42" s="37"/>
      <c r="AD42" s="37"/>
      <c r="AE42" s="37"/>
      <c r="AF42" s="37"/>
      <c r="AG42" s="37"/>
      <c r="AH42" s="37"/>
      <c r="AI42" s="111">
        <v>1</v>
      </c>
      <c r="AJ42" s="138">
        <v>1</v>
      </c>
      <c r="AK42" s="37"/>
      <c r="AL42" s="138">
        <f t="shared" si="1"/>
        <v>0</v>
      </c>
      <c r="AM42" s="111">
        <v>1</v>
      </c>
      <c r="AN42" s="138">
        <v>1</v>
      </c>
      <c r="AO42" s="37"/>
      <c r="AP42" s="138">
        <f t="shared" si="2"/>
        <v>0</v>
      </c>
      <c r="AQ42" s="111">
        <v>1</v>
      </c>
      <c r="AR42" s="138">
        <v>1</v>
      </c>
      <c r="AS42" s="37"/>
      <c r="AT42" s="138">
        <f t="shared" si="3"/>
        <v>0</v>
      </c>
      <c r="AU42" s="111">
        <v>1</v>
      </c>
      <c r="AV42" s="138">
        <v>1</v>
      </c>
      <c r="AW42" s="37"/>
      <c r="AX42" s="138">
        <f t="shared" si="4"/>
        <v>0</v>
      </c>
      <c r="AY42" s="37">
        <f>+M42</f>
        <v>4</v>
      </c>
      <c r="AZ42" s="138">
        <v>1</v>
      </c>
      <c r="BA42" s="37">
        <f t="shared" si="5"/>
        <v>0</v>
      </c>
      <c r="BB42" s="140">
        <f t="shared" si="6"/>
        <v>0</v>
      </c>
      <c r="BC42" s="37"/>
    </row>
    <row r="43" spans="1:55" s="7" customFormat="1" ht="45" x14ac:dyDescent="0.25">
      <c r="A43" s="6"/>
      <c r="B43" s="31"/>
      <c r="C43" s="11" t="s">
        <v>167</v>
      </c>
      <c r="D43" s="10" t="s">
        <v>168</v>
      </c>
      <c r="E43" s="10" t="s">
        <v>166</v>
      </c>
      <c r="F43" s="12" t="s">
        <v>558</v>
      </c>
      <c r="G43" s="11" t="s">
        <v>121</v>
      </c>
      <c r="H43" s="12"/>
      <c r="I43" s="13" t="s">
        <v>169</v>
      </c>
      <c r="J43" s="13" t="s">
        <v>26</v>
      </c>
      <c r="K43" s="13" t="s">
        <v>31</v>
      </c>
      <c r="L43" s="106" t="s">
        <v>21</v>
      </c>
      <c r="M43" s="106">
        <v>4</v>
      </c>
      <c r="N43" s="107">
        <f t="shared" si="10"/>
        <v>1</v>
      </c>
      <c r="O43" s="106">
        <f t="shared" si="10"/>
        <v>0</v>
      </c>
      <c r="P43" s="35">
        <v>2017</v>
      </c>
      <c r="Q43" s="35">
        <v>2018</v>
      </c>
      <c r="R43" s="36"/>
      <c r="S43" s="36"/>
      <c r="T43" s="36"/>
      <c r="U43" s="37" t="s">
        <v>660</v>
      </c>
      <c r="V43" s="37"/>
      <c r="W43" s="37"/>
      <c r="X43" s="37"/>
      <c r="Y43" s="37"/>
      <c r="Z43" s="37"/>
      <c r="AA43" s="37"/>
      <c r="AB43" s="37" t="s">
        <v>661</v>
      </c>
      <c r="AC43" s="37"/>
      <c r="AD43" s="37"/>
      <c r="AE43" s="37"/>
      <c r="AF43" s="37"/>
      <c r="AG43" s="37"/>
      <c r="AH43" s="37"/>
      <c r="AI43" s="111">
        <v>1</v>
      </c>
      <c r="AJ43" s="138">
        <v>1</v>
      </c>
      <c r="AK43" s="37"/>
      <c r="AL43" s="138">
        <f t="shared" si="1"/>
        <v>0</v>
      </c>
      <c r="AM43" s="111">
        <v>1</v>
      </c>
      <c r="AN43" s="138">
        <v>1</v>
      </c>
      <c r="AO43" s="37"/>
      <c r="AP43" s="138">
        <f t="shared" si="2"/>
        <v>0</v>
      </c>
      <c r="AQ43" s="111">
        <v>1</v>
      </c>
      <c r="AR43" s="138">
        <v>1</v>
      </c>
      <c r="AS43" s="37"/>
      <c r="AT43" s="138">
        <f t="shared" si="3"/>
        <v>0</v>
      </c>
      <c r="AU43" s="111">
        <v>1</v>
      </c>
      <c r="AV43" s="138">
        <v>1</v>
      </c>
      <c r="AW43" s="37"/>
      <c r="AX43" s="138">
        <f t="shared" si="4"/>
        <v>0</v>
      </c>
      <c r="AY43" s="37">
        <f>+M43</f>
        <v>4</v>
      </c>
      <c r="AZ43" s="138">
        <v>1</v>
      </c>
      <c r="BA43" s="37">
        <f t="shared" si="5"/>
        <v>0</v>
      </c>
      <c r="BB43" s="140">
        <f t="shared" si="6"/>
        <v>0</v>
      </c>
      <c r="BC43" s="37"/>
    </row>
    <row r="44" spans="1:55" s="7" customFormat="1" ht="60" x14ac:dyDescent="0.25">
      <c r="A44" s="6"/>
      <c r="B44" s="31"/>
      <c r="C44" s="11" t="s">
        <v>170</v>
      </c>
      <c r="D44" s="10" t="s">
        <v>171</v>
      </c>
      <c r="E44" s="10" t="s">
        <v>172</v>
      </c>
      <c r="F44" s="12" t="s">
        <v>559</v>
      </c>
      <c r="G44" s="11" t="s">
        <v>121</v>
      </c>
      <c r="H44" s="12"/>
      <c r="I44" s="13" t="s">
        <v>20</v>
      </c>
      <c r="J44" s="13" t="s">
        <v>122</v>
      </c>
      <c r="K44" s="13" t="s">
        <v>32</v>
      </c>
      <c r="L44" s="106" t="s">
        <v>21</v>
      </c>
      <c r="M44" s="106">
        <v>10</v>
      </c>
      <c r="N44" s="107">
        <f t="shared" si="10"/>
        <v>1</v>
      </c>
      <c r="O44" s="106">
        <v>10</v>
      </c>
      <c r="P44" s="35">
        <v>2017</v>
      </c>
      <c r="Q44" s="35">
        <v>2018</v>
      </c>
      <c r="R44" s="36"/>
      <c r="S44" s="36"/>
      <c r="T44" s="36"/>
      <c r="U44" s="37" t="s">
        <v>660</v>
      </c>
      <c r="V44" s="37"/>
      <c r="W44" s="37"/>
      <c r="X44" s="37"/>
      <c r="Y44" s="37"/>
      <c r="Z44" s="37"/>
      <c r="AA44" s="37"/>
      <c r="AB44" s="37" t="s">
        <v>661</v>
      </c>
      <c r="AC44" s="37"/>
      <c r="AD44" s="37"/>
      <c r="AE44" s="37"/>
      <c r="AF44" s="37"/>
      <c r="AG44" s="37"/>
      <c r="AH44" s="37"/>
      <c r="AI44" s="111">
        <v>2</v>
      </c>
      <c r="AJ44" s="138">
        <v>1</v>
      </c>
      <c r="AK44" s="37"/>
      <c r="AL44" s="138">
        <f t="shared" si="1"/>
        <v>0</v>
      </c>
      <c r="AM44" s="111">
        <v>2</v>
      </c>
      <c r="AN44" s="138">
        <v>1</v>
      </c>
      <c r="AO44" s="37"/>
      <c r="AP44" s="138">
        <f t="shared" si="2"/>
        <v>0</v>
      </c>
      <c r="AQ44" s="111">
        <v>4</v>
      </c>
      <c r="AR44" s="138">
        <v>1</v>
      </c>
      <c r="AS44" s="37"/>
      <c r="AT44" s="138">
        <f t="shared" si="3"/>
        <v>0</v>
      </c>
      <c r="AU44" s="111">
        <v>2</v>
      </c>
      <c r="AV44" s="138">
        <v>1</v>
      </c>
      <c r="AW44" s="37"/>
      <c r="AX44" s="138">
        <f t="shared" si="4"/>
        <v>0</v>
      </c>
      <c r="AY44" s="37">
        <f>+M44</f>
        <v>10</v>
      </c>
      <c r="AZ44" s="138">
        <v>1</v>
      </c>
      <c r="BA44" s="37">
        <f t="shared" si="5"/>
        <v>0</v>
      </c>
      <c r="BB44" s="140">
        <f t="shared" si="6"/>
        <v>0</v>
      </c>
      <c r="BC44" s="37"/>
    </row>
    <row r="45" spans="1:55" s="7" customFormat="1" ht="60" x14ac:dyDescent="0.25">
      <c r="A45" s="6"/>
      <c r="B45" s="31" t="s">
        <v>61</v>
      </c>
      <c r="C45" s="72" t="s">
        <v>173</v>
      </c>
      <c r="D45" s="10"/>
      <c r="E45" s="68"/>
      <c r="F45" s="69"/>
      <c r="G45" s="68"/>
      <c r="H45" s="12" t="s">
        <v>174</v>
      </c>
      <c r="I45" s="13"/>
      <c r="J45" s="13"/>
      <c r="K45" s="13"/>
      <c r="L45" s="32"/>
      <c r="M45" s="33"/>
      <c r="N45" s="36"/>
      <c r="O45" s="38"/>
      <c r="P45" s="34"/>
      <c r="Q45" s="35"/>
      <c r="R45" s="36"/>
      <c r="S45" s="36"/>
      <c r="T45" s="36"/>
      <c r="U45" s="36"/>
      <c r="V45" s="37"/>
      <c r="W45" s="37"/>
      <c r="X45" s="37"/>
      <c r="Y45" s="37"/>
      <c r="Z45" s="37"/>
      <c r="AA45" s="37"/>
      <c r="AB45" s="37"/>
      <c r="AC45" s="37"/>
      <c r="AD45" s="51"/>
      <c r="AE45" s="51"/>
      <c r="AF45" s="51"/>
      <c r="AG45" s="51"/>
      <c r="AH45" s="51"/>
      <c r="AI45" s="51"/>
      <c r="AJ45" s="138"/>
      <c r="AK45" s="37"/>
      <c r="AL45" s="138"/>
      <c r="AM45" s="51"/>
      <c r="AN45" s="138"/>
      <c r="AO45" s="37"/>
      <c r="AP45" s="138"/>
      <c r="AQ45" s="51"/>
      <c r="AR45" s="138"/>
      <c r="AS45" s="37"/>
      <c r="AT45" s="138"/>
      <c r="AU45" s="51"/>
      <c r="AV45" s="138"/>
      <c r="AW45" s="37"/>
      <c r="AX45" s="138"/>
      <c r="AY45" s="51"/>
      <c r="AZ45" s="138"/>
      <c r="BA45" s="37"/>
      <c r="BB45" s="140"/>
      <c r="BC45" s="37"/>
    </row>
    <row r="46" spans="1:55" s="7" customFormat="1" ht="60" x14ac:dyDescent="0.25">
      <c r="A46" s="6"/>
      <c r="B46" s="31" t="s">
        <v>24</v>
      </c>
      <c r="C46" s="11" t="s">
        <v>175</v>
      </c>
      <c r="D46" s="10" t="s">
        <v>176</v>
      </c>
      <c r="E46" s="10" t="s">
        <v>177</v>
      </c>
      <c r="F46" s="12" t="s">
        <v>560</v>
      </c>
      <c r="G46" s="11" t="s">
        <v>121</v>
      </c>
      <c r="H46" s="12"/>
      <c r="I46" s="13" t="s">
        <v>178</v>
      </c>
      <c r="J46" s="13" t="s">
        <v>26</v>
      </c>
      <c r="K46" s="13" t="s">
        <v>31</v>
      </c>
      <c r="L46" s="106" t="s">
        <v>21</v>
      </c>
      <c r="M46" s="106">
        <f t="shared" ref="M46:N48" ca="1" si="11">+AY46</f>
        <v>100</v>
      </c>
      <c r="N46" s="107">
        <f t="shared" si="11"/>
        <v>1</v>
      </c>
      <c r="O46" s="108">
        <v>24</v>
      </c>
      <c r="P46" s="109">
        <v>2017</v>
      </c>
      <c r="Q46" s="110">
        <v>2018</v>
      </c>
      <c r="R46" s="36"/>
      <c r="S46" s="36"/>
      <c r="T46" s="36"/>
      <c r="U46" s="37" t="s">
        <v>660</v>
      </c>
      <c r="V46" s="37"/>
      <c r="W46" s="37"/>
      <c r="X46" s="37"/>
      <c r="Y46" s="37"/>
      <c r="Z46" s="37"/>
      <c r="AA46" s="37"/>
      <c r="AB46" s="37" t="s">
        <v>661</v>
      </c>
      <c r="AC46" s="37"/>
      <c r="AD46" s="37"/>
      <c r="AE46" s="37"/>
      <c r="AF46" s="37"/>
      <c r="AG46" s="37"/>
      <c r="AH46" s="37">
        <v>0</v>
      </c>
      <c r="AI46" s="111">
        <v>0</v>
      </c>
      <c r="AJ46" s="138">
        <v>1</v>
      </c>
      <c r="AK46" s="37">
        <v>0</v>
      </c>
      <c r="AL46" s="138">
        <v>1</v>
      </c>
      <c r="AM46" s="111">
        <v>0</v>
      </c>
      <c r="AN46" s="138">
        <v>1</v>
      </c>
      <c r="AO46" s="37">
        <v>0</v>
      </c>
      <c r="AP46" s="138">
        <v>1</v>
      </c>
      <c r="AQ46" s="111">
        <v>0</v>
      </c>
      <c r="AR46" s="138">
        <v>1</v>
      </c>
      <c r="AS46" s="37">
        <v>0</v>
      </c>
      <c r="AT46" s="138">
        <v>1</v>
      </c>
      <c r="AU46" s="111">
        <v>24</v>
      </c>
      <c r="AV46" s="138">
        <v>1</v>
      </c>
      <c r="AW46" s="37"/>
      <c r="AX46" s="138">
        <f t="shared" si="4"/>
        <v>0</v>
      </c>
      <c r="AY46" s="37">
        <f ca="1">+M46</f>
        <v>24</v>
      </c>
      <c r="AZ46" s="138">
        <v>1</v>
      </c>
      <c r="BA46" s="37">
        <f t="shared" si="5"/>
        <v>0</v>
      </c>
      <c r="BB46" s="140">
        <f t="shared" ca="1" si="6"/>
        <v>0</v>
      </c>
      <c r="BC46" s="37"/>
    </row>
    <row r="47" spans="1:55" s="7" customFormat="1" ht="75" x14ac:dyDescent="0.25">
      <c r="A47" s="6"/>
      <c r="B47" s="31"/>
      <c r="C47" s="11" t="s">
        <v>179</v>
      </c>
      <c r="D47" s="10" t="s">
        <v>180</v>
      </c>
      <c r="E47" s="10" t="s">
        <v>166</v>
      </c>
      <c r="F47" s="12" t="s">
        <v>561</v>
      </c>
      <c r="G47" s="10" t="s">
        <v>181</v>
      </c>
      <c r="H47" s="12"/>
      <c r="I47" s="13" t="s">
        <v>29</v>
      </c>
      <c r="J47" s="13" t="s">
        <v>26</v>
      </c>
      <c r="K47" s="13" t="s">
        <v>31</v>
      </c>
      <c r="L47" s="106" t="s">
        <v>21</v>
      </c>
      <c r="M47" s="106">
        <f t="shared" ca="1" si="11"/>
        <v>100</v>
      </c>
      <c r="N47" s="107">
        <f t="shared" si="11"/>
        <v>1</v>
      </c>
      <c r="O47" s="108">
        <v>24</v>
      </c>
      <c r="P47" s="110">
        <v>2017</v>
      </c>
      <c r="Q47" s="110">
        <v>2018</v>
      </c>
      <c r="R47" s="36"/>
      <c r="S47" s="36"/>
      <c r="T47" s="36"/>
      <c r="U47" s="37" t="s">
        <v>660</v>
      </c>
      <c r="V47" s="37"/>
      <c r="W47" s="37"/>
      <c r="X47" s="37"/>
      <c r="Y47" s="37"/>
      <c r="Z47" s="37"/>
      <c r="AA47" s="37"/>
      <c r="AB47" s="37" t="s">
        <v>661</v>
      </c>
      <c r="AC47" s="37"/>
      <c r="AD47" s="37"/>
      <c r="AE47" s="37"/>
      <c r="AF47" s="37"/>
      <c r="AG47" s="37"/>
      <c r="AH47" s="37"/>
      <c r="AI47" s="111">
        <v>0</v>
      </c>
      <c r="AJ47" s="138">
        <v>1</v>
      </c>
      <c r="AK47" s="37">
        <v>0</v>
      </c>
      <c r="AL47" s="138">
        <v>1</v>
      </c>
      <c r="AM47" s="111">
        <v>0</v>
      </c>
      <c r="AN47" s="138">
        <v>1</v>
      </c>
      <c r="AO47" s="37">
        <v>0</v>
      </c>
      <c r="AP47" s="138">
        <v>1</v>
      </c>
      <c r="AQ47" s="111">
        <v>0</v>
      </c>
      <c r="AR47" s="138">
        <v>1</v>
      </c>
      <c r="AS47" s="37">
        <v>0</v>
      </c>
      <c r="AT47" s="138">
        <v>1</v>
      </c>
      <c r="AU47" s="111">
        <v>24</v>
      </c>
      <c r="AV47" s="138">
        <v>1</v>
      </c>
      <c r="AW47" s="37"/>
      <c r="AX47" s="138">
        <f t="shared" si="4"/>
        <v>0</v>
      </c>
      <c r="AY47" s="37">
        <f ca="1">+M47</f>
        <v>24</v>
      </c>
      <c r="AZ47" s="138">
        <v>1</v>
      </c>
      <c r="BA47" s="37">
        <f t="shared" si="5"/>
        <v>0</v>
      </c>
      <c r="BB47" s="140">
        <f t="shared" ca="1" si="6"/>
        <v>0</v>
      </c>
      <c r="BC47" s="37"/>
    </row>
    <row r="48" spans="1:55" s="7" customFormat="1" ht="45" x14ac:dyDescent="0.25">
      <c r="A48" s="6"/>
      <c r="B48" s="31"/>
      <c r="C48" s="11" t="s">
        <v>182</v>
      </c>
      <c r="D48" s="10" t="s">
        <v>183</v>
      </c>
      <c r="E48" s="10" t="s">
        <v>166</v>
      </c>
      <c r="F48" s="12" t="s">
        <v>562</v>
      </c>
      <c r="G48" s="11" t="s">
        <v>121</v>
      </c>
      <c r="H48" s="12"/>
      <c r="I48" s="13" t="s">
        <v>20</v>
      </c>
      <c r="J48" s="13" t="s">
        <v>122</v>
      </c>
      <c r="K48" s="13" t="s">
        <v>32</v>
      </c>
      <c r="L48" s="106" t="s">
        <v>21</v>
      </c>
      <c r="M48" s="106">
        <f t="shared" ca="1" si="11"/>
        <v>100</v>
      </c>
      <c r="N48" s="107">
        <f t="shared" si="11"/>
        <v>1</v>
      </c>
      <c r="O48" s="108">
        <v>270</v>
      </c>
      <c r="P48" s="110">
        <v>2017</v>
      </c>
      <c r="Q48" s="110">
        <v>2018</v>
      </c>
      <c r="R48" s="36"/>
      <c r="S48" s="36"/>
      <c r="T48" s="36"/>
      <c r="U48" s="37" t="s">
        <v>660</v>
      </c>
      <c r="V48" s="37"/>
      <c r="W48" s="37"/>
      <c r="X48" s="37"/>
      <c r="Y48" s="37"/>
      <c r="Z48" s="37"/>
      <c r="AA48" s="37"/>
      <c r="AB48" s="37" t="s">
        <v>661</v>
      </c>
      <c r="AC48" s="51"/>
      <c r="AD48" s="51"/>
      <c r="AE48" s="51"/>
      <c r="AF48" s="51"/>
      <c r="AG48" s="51"/>
      <c r="AH48" s="51"/>
      <c r="AI48" s="111">
        <v>0</v>
      </c>
      <c r="AJ48" s="138">
        <v>1</v>
      </c>
      <c r="AK48" s="37">
        <v>0</v>
      </c>
      <c r="AL48" s="138">
        <v>1</v>
      </c>
      <c r="AM48" s="111">
        <v>0</v>
      </c>
      <c r="AN48" s="138">
        <v>1</v>
      </c>
      <c r="AO48" s="37">
        <v>0</v>
      </c>
      <c r="AP48" s="138">
        <v>1</v>
      </c>
      <c r="AQ48" s="111">
        <v>0</v>
      </c>
      <c r="AR48" s="138">
        <v>1</v>
      </c>
      <c r="AS48" s="37">
        <v>0</v>
      </c>
      <c r="AT48" s="138">
        <v>1</v>
      </c>
      <c r="AU48" s="111">
        <v>100</v>
      </c>
      <c r="AV48" s="138">
        <v>1</v>
      </c>
      <c r="AW48" s="37"/>
      <c r="AX48" s="138">
        <f t="shared" si="4"/>
        <v>0</v>
      </c>
      <c r="AY48" s="37">
        <f ca="1">+M48</f>
        <v>100</v>
      </c>
      <c r="AZ48" s="138">
        <v>1</v>
      </c>
      <c r="BA48" s="37">
        <f t="shared" si="5"/>
        <v>0</v>
      </c>
      <c r="BB48" s="140">
        <f t="shared" ca="1" si="6"/>
        <v>0</v>
      </c>
      <c r="BC48" s="37"/>
    </row>
    <row r="49" spans="1:55" s="7" customFormat="1" ht="30" x14ac:dyDescent="0.25">
      <c r="A49" s="6"/>
      <c r="B49" s="31"/>
      <c r="C49" s="70" t="s">
        <v>184</v>
      </c>
      <c r="D49" s="10"/>
      <c r="E49" s="10"/>
      <c r="F49" s="69"/>
      <c r="G49" s="68"/>
      <c r="H49" s="12"/>
      <c r="I49" s="13"/>
      <c r="J49" s="13"/>
      <c r="K49" s="13"/>
      <c r="L49" s="32"/>
      <c r="M49" s="33"/>
      <c r="N49" s="36"/>
      <c r="O49" s="38"/>
      <c r="P49" s="34"/>
      <c r="Q49" s="35"/>
      <c r="R49" s="36"/>
      <c r="S49" s="36"/>
      <c r="T49" s="36"/>
      <c r="U49" s="36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138"/>
      <c r="AK49" s="37"/>
      <c r="AL49" s="138"/>
      <c r="AM49" s="37"/>
      <c r="AN49" s="138"/>
      <c r="AO49" s="37"/>
      <c r="AP49" s="138"/>
      <c r="AQ49" s="37"/>
      <c r="AR49" s="138"/>
      <c r="AS49" s="37"/>
      <c r="AT49" s="138"/>
      <c r="AU49" s="37"/>
      <c r="AV49" s="138"/>
      <c r="AW49" s="37"/>
      <c r="AX49" s="138"/>
      <c r="AY49" s="37"/>
      <c r="AZ49" s="138"/>
      <c r="BA49" s="37"/>
      <c r="BB49" s="140"/>
      <c r="BC49" s="37"/>
    </row>
    <row r="50" spans="1:55" s="7" customFormat="1" ht="60" x14ac:dyDescent="0.25">
      <c r="A50" s="6"/>
      <c r="B50" s="31"/>
      <c r="C50" s="11" t="s">
        <v>185</v>
      </c>
      <c r="D50" s="10" t="s">
        <v>186</v>
      </c>
      <c r="E50" s="10" t="s">
        <v>187</v>
      </c>
      <c r="F50" s="12" t="s">
        <v>563</v>
      </c>
      <c r="G50" s="11" t="s">
        <v>85</v>
      </c>
      <c r="H50" s="12"/>
      <c r="I50" s="13" t="s">
        <v>20</v>
      </c>
      <c r="J50" s="13" t="s">
        <v>30</v>
      </c>
      <c r="K50" s="13" t="s">
        <v>32</v>
      </c>
      <c r="L50" s="106" t="s">
        <v>21</v>
      </c>
      <c r="M50" s="106">
        <v>300</v>
      </c>
      <c r="N50" s="107">
        <f t="shared" ref="N50:N52" si="12">+AZ50</f>
        <v>1</v>
      </c>
      <c r="O50" s="108">
        <v>299</v>
      </c>
      <c r="P50" s="110">
        <v>2017</v>
      </c>
      <c r="Q50" s="110">
        <v>2018</v>
      </c>
      <c r="R50" s="36"/>
      <c r="S50" s="36"/>
      <c r="T50" s="36"/>
      <c r="U50" s="37" t="s">
        <v>660</v>
      </c>
      <c r="V50" s="37"/>
      <c r="W50" s="37"/>
      <c r="X50" s="37"/>
      <c r="Y50" s="37"/>
      <c r="Z50" s="37"/>
      <c r="AA50" s="37"/>
      <c r="AB50" s="37" t="s">
        <v>661</v>
      </c>
      <c r="AC50" s="37"/>
      <c r="AD50" s="37"/>
      <c r="AE50" s="37"/>
      <c r="AF50" s="37"/>
      <c r="AG50" s="37"/>
      <c r="AH50" s="37"/>
      <c r="AI50" s="37">
        <v>75</v>
      </c>
      <c r="AJ50" s="138">
        <v>1</v>
      </c>
      <c r="AK50" s="37">
        <v>75</v>
      </c>
      <c r="AL50" s="138">
        <f t="shared" si="1"/>
        <v>1</v>
      </c>
      <c r="AM50" s="37">
        <v>75</v>
      </c>
      <c r="AN50" s="138">
        <v>1</v>
      </c>
      <c r="AO50" s="37">
        <v>75</v>
      </c>
      <c r="AP50" s="138">
        <f t="shared" si="2"/>
        <v>1</v>
      </c>
      <c r="AQ50" s="37">
        <v>75</v>
      </c>
      <c r="AR50" s="138">
        <v>1</v>
      </c>
      <c r="AS50" s="37">
        <v>75</v>
      </c>
      <c r="AT50" s="138">
        <f t="shared" si="3"/>
        <v>1</v>
      </c>
      <c r="AU50" s="37">
        <v>75</v>
      </c>
      <c r="AV50" s="138">
        <v>1</v>
      </c>
      <c r="AW50" s="37"/>
      <c r="AX50" s="138">
        <f t="shared" si="4"/>
        <v>0</v>
      </c>
      <c r="AY50" s="37">
        <f>+M50</f>
        <v>300</v>
      </c>
      <c r="AZ50" s="138">
        <v>1</v>
      </c>
      <c r="BA50" s="37">
        <f t="shared" si="5"/>
        <v>225</v>
      </c>
      <c r="BB50" s="140">
        <f t="shared" si="6"/>
        <v>0.75</v>
      </c>
      <c r="BC50" s="37"/>
    </row>
    <row r="51" spans="1:55" s="7" customFormat="1" ht="60" x14ac:dyDescent="0.25">
      <c r="A51" s="6"/>
      <c r="B51" s="31"/>
      <c r="C51" s="11" t="s">
        <v>188</v>
      </c>
      <c r="D51" s="10" t="s">
        <v>189</v>
      </c>
      <c r="E51" s="10" t="s">
        <v>190</v>
      </c>
      <c r="F51" s="12" t="s">
        <v>564</v>
      </c>
      <c r="G51" s="11" t="s">
        <v>85</v>
      </c>
      <c r="H51" s="12"/>
      <c r="I51" s="13" t="s">
        <v>20</v>
      </c>
      <c r="J51" s="13" t="s">
        <v>30</v>
      </c>
      <c r="K51" s="13" t="s">
        <v>32</v>
      </c>
      <c r="L51" s="106" t="s">
        <v>21</v>
      </c>
      <c r="M51" s="106">
        <v>300</v>
      </c>
      <c r="N51" s="107">
        <f t="shared" si="12"/>
        <v>1</v>
      </c>
      <c r="O51" s="108">
        <v>299</v>
      </c>
      <c r="P51" s="110">
        <v>2017</v>
      </c>
      <c r="Q51" s="110">
        <v>2018</v>
      </c>
      <c r="R51" s="36"/>
      <c r="S51" s="36"/>
      <c r="T51" s="36"/>
      <c r="U51" s="37" t="s">
        <v>660</v>
      </c>
      <c r="V51" s="37"/>
      <c r="W51" s="37"/>
      <c r="X51" s="37"/>
      <c r="Y51" s="37"/>
      <c r="Z51" s="37"/>
      <c r="AA51" s="37"/>
      <c r="AB51" s="37" t="s">
        <v>661</v>
      </c>
      <c r="AC51" s="37"/>
      <c r="AD51" s="37"/>
      <c r="AE51" s="37"/>
      <c r="AF51" s="37"/>
      <c r="AG51" s="37"/>
      <c r="AH51" s="37"/>
      <c r="AI51" s="37">
        <v>75</v>
      </c>
      <c r="AJ51" s="138">
        <v>1</v>
      </c>
      <c r="AK51" s="37">
        <v>75</v>
      </c>
      <c r="AL51" s="138">
        <f t="shared" si="1"/>
        <v>1</v>
      </c>
      <c r="AM51" s="37">
        <v>75</v>
      </c>
      <c r="AN51" s="138">
        <v>1</v>
      </c>
      <c r="AO51" s="37">
        <v>75</v>
      </c>
      <c r="AP51" s="138">
        <f t="shared" si="2"/>
        <v>1</v>
      </c>
      <c r="AQ51" s="37">
        <v>75</v>
      </c>
      <c r="AR51" s="138">
        <v>1</v>
      </c>
      <c r="AS51" s="37">
        <v>75</v>
      </c>
      <c r="AT51" s="138">
        <f t="shared" si="3"/>
        <v>1</v>
      </c>
      <c r="AU51" s="37">
        <v>75</v>
      </c>
      <c r="AV51" s="138">
        <v>1</v>
      </c>
      <c r="AW51" s="37"/>
      <c r="AX51" s="138">
        <f t="shared" si="4"/>
        <v>0</v>
      </c>
      <c r="AY51" s="37">
        <f>+M51</f>
        <v>300</v>
      </c>
      <c r="AZ51" s="138">
        <v>1</v>
      </c>
      <c r="BA51" s="37">
        <f t="shared" si="5"/>
        <v>225</v>
      </c>
      <c r="BB51" s="140">
        <f t="shared" si="6"/>
        <v>0.75</v>
      </c>
      <c r="BC51" s="37"/>
    </row>
    <row r="52" spans="1:55" s="7" customFormat="1" ht="45" x14ac:dyDescent="0.25">
      <c r="A52" s="6"/>
      <c r="B52" s="31"/>
      <c r="C52" s="11" t="s">
        <v>191</v>
      </c>
      <c r="D52" s="10" t="s">
        <v>192</v>
      </c>
      <c r="E52" s="10" t="s">
        <v>166</v>
      </c>
      <c r="F52" s="12" t="s">
        <v>565</v>
      </c>
      <c r="G52" s="11" t="s">
        <v>85</v>
      </c>
      <c r="H52" s="12"/>
      <c r="I52" s="13" t="s">
        <v>193</v>
      </c>
      <c r="J52" s="13" t="s">
        <v>30</v>
      </c>
      <c r="K52" s="13" t="s">
        <v>31</v>
      </c>
      <c r="L52" s="106" t="s">
        <v>21</v>
      </c>
      <c r="M52" s="106">
        <v>1</v>
      </c>
      <c r="N52" s="107">
        <f t="shared" si="12"/>
        <v>1</v>
      </c>
      <c r="O52" s="108">
        <v>2</v>
      </c>
      <c r="P52" s="110">
        <v>2017</v>
      </c>
      <c r="Q52" s="110">
        <v>2018</v>
      </c>
      <c r="R52" s="36"/>
      <c r="S52" s="36"/>
      <c r="T52" s="36"/>
      <c r="U52" s="37" t="s">
        <v>660</v>
      </c>
      <c r="V52" s="37"/>
      <c r="W52" s="37"/>
      <c r="X52" s="37"/>
      <c r="Y52" s="37"/>
      <c r="Z52" s="37"/>
      <c r="AA52" s="37"/>
      <c r="AB52" s="37" t="s">
        <v>661</v>
      </c>
      <c r="AC52" s="37"/>
      <c r="AD52" s="37"/>
      <c r="AE52" s="37"/>
      <c r="AF52" s="37"/>
      <c r="AG52" s="37"/>
      <c r="AH52" s="37"/>
      <c r="AI52" s="37">
        <v>0</v>
      </c>
      <c r="AJ52" s="138">
        <v>1</v>
      </c>
      <c r="AK52" s="37">
        <v>0</v>
      </c>
      <c r="AL52" s="138">
        <v>1</v>
      </c>
      <c r="AM52" s="37">
        <v>0</v>
      </c>
      <c r="AN52" s="138">
        <v>1</v>
      </c>
      <c r="AO52" s="37">
        <v>0</v>
      </c>
      <c r="AP52" s="138">
        <v>1</v>
      </c>
      <c r="AQ52" s="37">
        <v>0</v>
      </c>
      <c r="AR52" s="138">
        <v>1</v>
      </c>
      <c r="AS52" s="37">
        <v>0</v>
      </c>
      <c r="AT52" s="138">
        <v>1</v>
      </c>
      <c r="AU52" s="37">
        <v>1</v>
      </c>
      <c r="AV52" s="138">
        <v>1</v>
      </c>
      <c r="AW52" s="37"/>
      <c r="AX52" s="138">
        <f t="shared" si="4"/>
        <v>0</v>
      </c>
      <c r="AY52" s="37">
        <f>+M52</f>
        <v>1</v>
      </c>
      <c r="AZ52" s="138">
        <v>1</v>
      </c>
      <c r="BA52" s="37">
        <f t="shared" si="5"/>
        <v>0</v>
      </c>
      <c r="BB52" s="140">
        <f t="shared" si="6"/>
        <v>0</v>
      </c>
      <c r="BC52" s="37"/>
    </row>
    <row r="53" spans="1:55" s="7" customFormat="1" ht="30" x14ac:dyDescent="0.25">
      <c r="A53" s="6"/>
      <c r="B53" s="31" t="s">
        <v>61</v>
      </c>
      <c r="C53" s="72" t="s">
        <v>194</v>
      </c>
      <c r="D53" s="10"/>
      <c r="E53" s="11"/>
      <c r="F53" s="105" t="s">
        <v>667</v>
      </c>
      <c r="G53" s="11"/>
      <c r="H53" s="109"/>
      <c r="I53" s="32"/>
      <c r="J53" s="32"/>
      <c r="K53" s="32"/>
      <c r="L53" s="136"/>
      <c r="M53" s="33"/>
      <c r="N53" s="36"/>
      <c r="O53" s="137"/>
      <c r="P53" s="120"/>
      <c r="Q53" s="121"/>
      <c r="R53" s="36"/>
      <c r="S53" s="36"/>
      <c r="T53" s="36"/>
      <c r="U53" s="36"/>
      <c r="V53" s="37"/>
      <c r="W53" s="37"/>
      <c r="X53" s="37"/>
      <c r="Y53" s="37"/>
      <c r="Z53" s="37"/>
      <c r="AA53" s="37"/>
      <c r="AB53" s="37"/>
      <c r="AC53" s="37"/>
      <c r="AD53" s="51"/>
      <c r="AE53" s="51"/>
      <c r="AF53" s="51"/>
      <c r="AG53" s="51"/>
      <c r="AH53" s="51"/>
      <c r="AI53" s="51"/>
      <c r="AJ53" s="52"/>
      <c r="AK53" s="37"/>
      <c r="AL53" s="138"/>
      <c r="AM53" s="51"/>
      <c r="AN53" s="52"/>
      <c r="AO53" s="37"/>
      <c r="AP53" s="37"/>
      <c r="AQ53" s="51"/>
      <c r="AR53" s="37"/>
      <c r="AS53" s="37"/>
      <c r="AT53" s="37"/>
      <c r="AU53" s="51"/>
      <c r="AV53" s="37"/>
      <c r="AW53" s="37"/>
      <c r="AX53" s="37"/>
      <c r="AY53" s="51"/>
      <c r="AZ53" s="37"/>
      <c r="BA53" s="37"/>
      <c r="BB53" s="37"/>
      <c r="BC53" s="37"/>
    </row>
    <row r="54" spans="1:55" s="7" customFormat="1" ht="60" x14ac:dyDescent="0.25">
      <c r="A54" s="6"/>
      <c r="B54" s="31" t="s">
        <v>24</v>
      </c>
      <c r="C54" s="11" t="s">
        <v>195</v>
      </c>
      <c r="D54" s="10" t="s">
        <v>196</v>
      </c>
      <c r="E54" s="11" t="s">
        <v>197</v>
      </c>
      <c r="F54" s="104" t="s">
        <v>566</v>
      </c>
      <c r="G54" s="11" t="s">
        <v>198</v>
      </c>
      <c r="H54" s="11" t="s">
        <v>199</v>
      </c>
      <c r="I54" s="32" t="s">
        <v>20</v>
      </c>
      <c r="J54" s="32" t="s">
        <v>30</v>
      </c>
      <c r="K54" s="32" t="s">
        <v>32</v>
      </c>
      <c r="L54" s="136" t="s">
        <v>21</v>
      </c>
      <c r="M54" s="154"/>
      <c r="N54" s="155" t="s">
        <v>662</v>
      </c>
      <c r="O54" s="156">
        <v>1</v>
      </c>
      <c r="P54" s="157">
        <v>2017</v>
      </c>
      <c r="Q54" s="158">
        <v>2018</v>
      </c>
      <c r="R54" s="159"/>
      <c r="S54" s="159"/>
      <c r="T54" s="159"/>
      <c r="U54" s="160" t="s">
        <v>22</v>
      </c>
      <c r="V54" s="144" t="s">
        <v>663</v>
      </c>
      <c r="W54" s="144"/>
      <c r="X54" s="144"/>
      <c r="Y54" s="144"/>
      <c r="Z54" s="144"/>
      <c r="AA54" s="144"/>
      <c r="AB54" s="144"/>
      <c r="AC54" s="144" t="s">
        <v>636</v>
      </c>
      <c r="AD54" s="144"/>
      <c r="AE54" s="144"/>
      <c r="AF54" s="144"/>
      <c r="AG54" s="144"/>
      <c r="AH54" s="144"/>
      <c r="AI54" s="154"/>
      <c r="AJ54" s="155" t="s">
        <v>662</v>
      </c>
      <c r="AK54" s="161">
        <v>328</v>
      </c>
      <c r="AL54" s="162">
        <v>0.78649999999999998</v>
      </c>
      <c r="AM54" s="154"/>
      <c r="AN54" s="155" t="s">
        <v>662</v>
      </c>
      <c r="AO54" s="163">
        <v>538</v>
      </c>
      <c r="AP54" s="164">
        <v>1.2171000000000001</v>
      </c>
      <c r="AQ54" s="163"/>
      <c r="AR54" s="163" t="s">
        <v>668</v>
      </c>
      <c r="AS54" s="163">
        <v>821</v>
      </c>
      <c r="AT54" s="163">
        <f>(821*100)/417</f>
        <v>196.88249400479617</v>
      </c>
      <c r="AU54" s="163"/>
      <c r="AV54" s="163" t="s">
        <v>668</v>
      </c>
      <c r="AW54" s="163">
        <v>760</v>
      </c>
      <c r="AX54" s="163">
        <v>182.25399999999999</v>
      </c>
      <c r="AY54" s="163"/>
      <c r="AZ54" s="163" t="s">
        <v>668</v>
      </c>
      <c r="BA54" s="163">
        <f>AK54+AO54+AS54+AW54</f>
        <v>2447</v>
      </c>
      <c r="BB54" s="163">
        <f>(BA54*100)/1703</f>
        <v>143.68761009982384</v>
      </c>
      <c r="BC54" s="37" t="s">
        <v>675</v>
      </c>
    </row>
    <row r="55" spans="1:55" s="7" customFormat="1" ht="60" x14ac:dyDescent="0.25">
      <c r="A55" s="6"/>
      <c r="B55" s="31"/>
      <c r="C55" s="135" t="s">
        <v>200</v>
      </c>
      <c r="D55" s="10" t="s">
        <v>201</v>
      </c>
      <c r="E55" s="11" t="s">
        <v>202</v>
      </c>
      <c r="F55" s="10" t="s">
        <v>203</v>
      </c>
      <c r="G55" s="11" t="s">
        <v>204</v>
      </c>
      <c r="H55" s="11" t="s">
        <v>205</v>
      </c>
      <c r="I55" s="73" t="s">
        <v>20</v>
      </c>
      <c r="J55" s="36" t="s">
        <v>30</v>
      </c>
      <c r="K55" s="36" t="s">
        <v>31</v>
      </c>
      <c r="L55" s="136" t="s">
        <v>21</v>
      </c>
      <c r="M55" s="155" t="s">
        <v>662</v>
      </c>
      <c r="N55" s="159"/>
      <c r="O55" s="156">
        <v>1</v>
      </c>
      <c r="P55" s="157">
        <v>2017</v>
      </c>
      <c r="Q55" s="158">
        <v>2018</v>
      </c>
      <c r="R55" s="159"/>
      <c r="S55" s="159"/>
      <c r="T55" s="159"/>
      <c r="U55" s="160" t="s">
        <v>22</v>
      </c>
      <c r="V55" s="144" t="s">
        <v>663</v>
      </c>
      <c r="W55" s="144"/>
      <c r="X55" s="144"/>
      <c r="Y55" s="144"/>
      <c r="Z55" s="144"/>
      <c r="AA55" s="144"/>
      <c r="AB55" s="144"/>
      <c r="AC55" s="144" t="s">
        <v>636</v>
      </c>
      <c r="AD55" s="144"/>
      <c r="AE55" s="144"/>
      <c r="AF55" s="144"/>
      <c r="AG55" s="144"/>
      <c r="AH55" s="144"/>
      <c r="AI55" s="155" t="s">
        <v>662</v>
      </c>
      <c r="AJ55" s="159"/>
      <c r="AK55" s="163">
        <v>328</v>
      </c>
      <c r="AL55" s="162">
        <v>0.78649999999999998</v>
      </c>
      <c r="AM55" s="155" t="s">
        <v>662</v>
      </c>
      <c r="AN55" s="159"/>
      <c r="AO55" s="163">
        <v>538</v>
      </c>
      <c r="AP55" s="164">
        <v>1.2171000000000001</v>
      </c>
      <c r="AQ55" s="163" t="s">
        <v>668</v>
      </c>
      <c r="AR55" s="163"/>
      <c r="AS55" s="163">
        <v>821</v>
      </c>
      <c r="AT55" s="163">
        <f>(821*100)/417</f>
        <v>196.88249400479617</v>
      </c>
      <c r="AU55" s="163" t="s">
        <v>668</v>
      </c>
      <c r="AV55" s="163"/>
      <c r="AW55" s="163">
        <v>760</v>
      </c>
      <c r="AX55" s="163">
        <v>182.25399999999999</v>
      </c>
      <c r="AY55" s="163" t="s">
        <v>668</v>
      </c>
      <c r="AZ55" s="163"/>
      <c r="BA55" s="163">
        <f>AK55+AO55+AS55+AW55</f>
        <v>2447</v>
      </c>
      <c r="BB55" s="163">
        <f>(BA55*100)/1703</f>
        <v>143.68761009982384</v>
      </c>
      <c r="BC55" s="37" t="s">
        <v>675</v>
      </c>
    </row>
    <row r="56" spans="1:55" ht="60" x14ac:dyDescent="0.25">
      <c r="A56" s="3"/>
      <c r="B56" s="31" t="s">
        <v>61</v>
      </c>
      <c r="C56" s="72" t="s">
        <v>206</v>
      </c>
      <c r="D56" s="10"/>
      <c r="E56" s="11"/>
      <c r="F56" s="105" t="s">
        <v>667</v>
      </c>
      <c r="G56" s="11"/>
      <c r="H56" s="11" t="s">
        <v>207</v>
      </c>
      <c r="I56" s="32"/>
      <c r="J56" s="32"/>
      <c r="K56" s="32"/>
      <c r="L56" s="136"/>
      <c r="M56" s="165"/>
      <c r="N56" s="14"/>
      <c r="O56" s="166"/>
      <c r="P56" s="167"/>
      <c r="Q56" s="168"/>
      <c r="R56" s="14"/>
      <c r="S56" s="14"/>
      <c r="T56" s="14"/>
      <c r="U56" s="36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65"/>
      <c r="AJ56" s="14"/>
      <c r="AK56" s="153"/>
      <c r="AL56" s="169"/>
      <c r="AM56" s="165"/>
      <c r="AN56" s="14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22"/>
      <c r="BC56" s="37"/>
    </row>
    <row r="57" spans="1:55" s="7" customFormat="1" ht="60" x14ac:dyDescent="0.25">
      <c r="A57" s="6"/>
      <c r="B57" s="31" t="s">
        <v>24</v>
      </c>
      <c r="C57" s="11" t="s">
        <v>208</v>
      </c>
      <c r="D57" s="10" t="s">
        <v>209</v>
      </c>
      <c r="E57" s="11" t="s">
        <v>210</v>
      </c>
      <c r="F57" s="104" t="s">
        <v>567</v>
      </c>
      <c r="G57" s="11" t="s">
        <v>198</v>
      </c>
      <c r="H57" s="11" t="s">
        <v>211</v>
      </c>
      <c r="I57" s="32" t="s">
        <v>20</v>
      </c>
      <c r="J57" s="32" t="s">
        <v>30</v>
      </c>
      <c r="K57" s="32" t="s">
        <v>32</v>
      </c>
      <c r="L57" s="136" t="s">
        <v>21</v>
      </c>
      <c r="M57" s="154"/>
      <c r="N57" s="155" t="s">
        <v>662</v>
      </c>
      <c r="O57" s="170">
        <v>1</v>
      </c>
      <c r="P57" s="157">
        <v>2017</v>
      </c>
      <c r="Q57" s="158">
        <v>2018</v>
      </c>
      <c r="R57" s="159"/>
      <c r="S57" s="159"/>
      <c r="T57" s="159"/>
      <c r="U57" s="160" t="s">
        <v>22</v>
      </c>
      <c r="V57" s="144" t="s">
        <v>663</v>
      </c>
      <c r="W57" s="144"/>
      <c r="X57" s="144"/>
      <c r="Y57" s="144"/>
      <c r="Z57" s="144"/>
      <c r="AA57" s="144"/>
      <c r="AB57" s="144"/>
      <c r="AC57" s="144" t="s">
        <v>636</v>
      </c>
      <c r="AD57" s="144"/>
      <c r="AE57" s="144"/>
      <c r="AF57" s="144"/>
      <c r="AG57" s="144"/>
      <c r="AH57" s="144"/>
      <c r="AI57" s="154"/>
      <c r="AJ57" s="155" t="s">
        <v>662</v>
      </c>
      <c r="AK57" s="163">
        <v>281</v>
      </c>
      <c r="AL57" s="162">
        <v>0.67379999999999995</v>
      </c>
      <c r="AM57" s="154"/>
      <c r="AN57" s="155" t="s">
        <v>662</v>
      </c>
      <c r="AO57" s="163">
        <v>538</v>
      </c>
      <c r="AP57" s="164">
        <v>1.2171000000000001</v>
      </c>
      <c r="AQ57" s="163"/>
      <c r="AR57" s="163" t="s">
        <v>668</v>
      </c>
      <c r="AS57" s="163">
        <v>821</v>
      </c>
      <c r="AT57" s="163">
        <f>(821*100)/417</f>
        <v>196.88249400479617</v>
      </c>
      <c r="AU57" s="163"/>
      <c r="AV57" s="163" t="s">
        <v>668</v>
      </c>
      <c r="AW57" s="163">
        <v>760</v>
      </c>
      <c r="AX57" s="163">
        <v>182.25399999999999</v>
      </c>
      <c r="AY57" s="163"/>
      <c r="AZ57" s="163" t="s">
        <v>668</v>
      </c>
      <c r="BA57" s="163">
        <f>AK57+AO57+AS57+AW57</f>
        <v>2400</v>
      </c>
      <c r="BB57" s="163">
        <f t="shared" ref="BB57:BB80" si="13">(BA57*100)/1703</f>
        <v>140.92777451556077</v>
      </c>
      <c r="BC57" s="37" t="s">
        <v>675</v>
      </c>
    </row>
    <row r="58" spans="1:55" s="7" customFormat="1" ht="60" x14ac:dyDescent="0.25">
      <c r="A58" s="6"/>
      <c r="B58" s="31"/>
      <c r="C58" s="11" t="s">
        <v>212</v>
      </c>
      <c r="D58" s="10" t="s">
        <v>213</v>
      </c>
      <c r="E58" s="11" t="s">
        <v>214</v>
      </c>
      <c r="F58" s="104" t="s">
        <v>568</v>
      </c>
      <c r="G58" s="11" t="s">
        <v>198</v>
      </c>
      <c r="H58" s="11" t="s">
        <v>215</v>
      </c>
      <c r="I58" s="32" t="s">
        <v>20</v>
      </c>
      <c r="J58" s="32" t="s">
        <v>30</v>
      </c>
      <c r="K58" s="32" t="s">
        <v>32</v>
      </c>
      <c r="L58" s="136" t="s">
        <v>21</v>
      </c>
      <c r="M58" s="154"/>
      <c r="N58" s="155" t="s">
        <v>662</v>
      </c>
      <c r="O58" s="170">
        <v>1</v>
      </c>
      <c r="P58" s="157">
        <v>2017</v>
      </c>
      <c r="Q58" s="158">
        <v>2018</v>
      </c>
      <c r="R58" s="159"/>
      <c r="S58" s="159"/>
      <c r="T58" s="159"/>
      <c r="U58" s="160" t="s">
        <v>22</v>
      </c>
      <c r="V58" s="144" t="s">
        <v>663</v>
      </c>
      <c r="W58" s="144"/>
      <c r="X58" s="144"/>
      <c r="Y58" s="144"/>
      <c r="Z58" s="144"/>
      <c r="AA58" s="144"/>
      <c r="AB58" s="144"/>
      <c r="AC58" s="144" t="s">
        <v>636</v>
      </c>
      <c r="AD58" s="144"/>
      <c r="AE58" s="144"/>
      <c r="AF58" s="144"/>
      <c r="AG58" s="144"/>
      <c r="AH58" s="144"/>
      <c r="AI58" s="154"/>
      <c r="AJ58" s="155" t="s">
        <v>662</v>
      </c>
      <c r="AK58" s="163">
        <v>22</v>
      </c>
      <c r="AL58" s="162">
        <v>3.1427999999999998</v>
      </c>
      <c r="AM58" s="154"/>
      <c r="AN58" s="155" t="s">
        <v>662</v>
      </c>
      <c r="AO58" s="163">
        <v>22</v>
      </c>
      <c r="AP58" s="164">
        <v>11</v>
      </c>
      <c r="AQ58" s="163"/>
      <c r="AR58" s="163" t="s">
        <v>668</v>
      </c>
      <c r="AS58" s="163">
        <v>11</v>
      </c>
      <c r="AT58" s="163">
        <f>(11*100)/7</f>
        <v>157.14285714285714</v>
      </c>
      <c r="AU58" s="163"/>
      <c r="AV58" s="163" t="s">
        <v>668</v>
      </c>
      <c r="AW58" s="163">
        <v>8</v>
      </c>
      <c r="AX58" s="163">
        <v>114.285</v>
      </c>
      <c r="AY58" s="163"/>
      <c r="AZ58" s="163" t="s">
        <v>668</v>
      </c>
      <c r="BA58" s="163">
        <f t="shared" ref="BA58:BA80" si="14">AK58+AO58+AS58+AW58</f>
        <v>63</v>
      </c>
      <c r="BB58" s="163">
        <f>(BA58*100)/31</f>
        <v>203.2258064516129</v>
      </c>
      <c r="BC58" s="37" t="s">
        <v>675</v>
      </c>
    </row>
    <row r="59" spans="1:55" s="7" customFormat="1" ht="60" x14ac:dyDescent="0.25">
      <c r="A59" s="6"/>
      <c r="B59" s="31"/>
      <c r="C59" s="11" t="s">
        <v>216</v>
      </c>
      <c r="D59" s="10" t="s">
        <v>217</v>
      </c>
      <c r="E59" s="11" t="s">
        <v>218</v>
      </c>
      <c r="F59" s="104" t="s">
        <v>569</v>
      </c>
      <c r="G59" s="11" t="s">
        <v>198</v>
      </c>
      <c r="H59" s="11" t="s">
        <v>219</v>
      </c>
      <c r="I59" s="32" t="s">
        <v>20</v>
      </c>
      <c r="J59" s="32" t="s">
        <v>30</v>
      </c>
      <c r="K59" s="32" t="s">
        <v>32</v>
      </c>
      <c r="L59" s="136" t="s">
        <v>21</v>
      </c>
      <c r="M59" s="154"/>
      <c r="N59" s="155" t="s">
        <v>662</v>
      </c>
      <c r="O59" s="170">
        <v>1</v>
      </c>
      <c r="P59" s="157">
        <v>2017</v>
      </c>
      <c r="Q59" s="158">
        <v>2018</v>
      </c>
      <c r="R59" s="159"/>
      <c r="S59" s="159"/>
      <c r="T59" s="159"/>
      <c r="U59" s="160" t="s">
        <v>22</v>
      </c>
      <c r="V59" s="144" t="s">
        <v>663</v>
      </c>
      <c r="W59" s="144"/>
      <c r="X59" s="144"/>
      <c r="Y59" s="144"/>
      <c r="Z59" s="144"/>
      <c r="AA59" s="144"/>
      <c r="AB59" s="144"/>
      <c r="AC59" s="144" t="s">
        <v>636</v>
      </c>
      <c r="AD59" s="144"/>
      <c r="AE59" s="144"/>
      <c r="AF59" s="144"/>
      <c r="AG59" s="144"/>
      <c r="AH59" s="144"/>
      <c r="AI59" s="154"/>
      <c r="AJ59" s="155" t="s">
        <v>662</v>
      </c>
      <c r="AK59" s="163">
        <v>281</v>
      </c>
      <c r="AL59" s="162">
        <v>0.67379999999999995</v>
      </c>
      <c r="AM59" s="154"/>
      <c r="AN59" s="155" t="s">
        <v>662</v>
      </c>
      <c r="AO59" s="163">
        <v>538</v>
      </c>
      <c r="AP59" s="164">
        <v>1.2171000000000001</v>
      </c>
      <c r="AQ59" s="163"/>
      <c r="AR59" s="163" t="s">
        <v>668</v>
      </c>
      <c r="AS59" s="163">
        <v>821</v>
      </c>
      <c r="AT59" s="163">
        <f>(821*100)/417</f>
        <v>196.88249400479617</v>
      </c>
      <c r="AU59" s="163"/>
      <c r="AV59" s="163" t="s">
        <v>668</v>
      </c>
      <c r="AW59" s="163">
        <v>760</v>
      </c>
      <c r="AX59" s="163">
        <v>182.25399999999999</v>
      </c>
      <c r="AY59" s="163"/>
      <c r="AZ59" s="163" t="s">
        <v>668</v>
      </c>
      <c r="BA59" s="163">
        <f t="shared" si="14"/>
        <v>2400</v>
      </c>
      <c r="BB59" s="163">
        <f t="shared" si="13"/>
        <v>140.92777451556077</v>
      </c>
      <c r="BC59" s="37" t="s">
        <v>675</v>
      </c>
    </row>
    <row r="60" spans="1:55" s="7" customFormat="1" ht="60" x14ac:dyDescent="0.25">
      <c r="A60" s="6"/>
      <c r="B60" s="31"/>
      <c r="C60" s="11" t="s">
        <v>220</v>
      </c>
      <c r="D60" s="10" t="s">
        <v>221</v>
      </c>
      <c r="E60" s="11" t="s">
        <v>222</v>
      </c>
      <c r="F60" s="104" t="s">
        <v>570</v>
      </c>
      <c r="G60" s="11" t="s">
        <v>198</v>
      </c>
      <c r="H60" s="11"/>
      <c r="I60" s="32" t="s">
        <v>20</v>
      </c>
      <c r="J60" s="32" t="s">
        <v>30</v>
      </c>
      <c r="K60" s="32" t="s">
        <v>32</v>
      </c>
      <c r="L60" s="136" t="s">
        <v>21</v>
      </c>
      <c r="M60" s="154"/>
      <c r="N60" s="155" t="s">
        <v>662</v>
      </c>
      <c r="O60" s="170">
        <v>1</v>
      </c>
      <c r="P60" s="157">
        <v>2017</v>
      </c>
      <c r="Q60" s="158">
        <v>2018</v>
      </c>
      <c r="R60" s="159"/>
      <c r="S60" s="159"/>
      <c r="T60" s="159"/>
      <c r="U60" s="160" t="s">
        <v>22</v>
      </c>
      <c r="V60" s="144" t="s">
        <v>663</v>
      </c>
      <c r="W60" s="144"/>
      <c r="X60" s="144"/>
      <c r="Y60" s="144"/>
      <c r="Z60" s="144"/>
      <c r="AA60" s="144"/>
      <c r="AB60" s="144"/>
      <c r="AC60" s="144" t="s">
        <v>636</v>
      </c>
      <c r="AD60" s="144"/>
      <c r="AE60" s="144"/>
      <c r="AF60" s="144"/>
      <c r="AG60" s="144"/>
      <c r="AH60" s="144"/>
      <c r="AI60" s="154"/>
      <c r="AJ60" s="155" t="s">
        <v>662</v>
      </c>
      <c r="AK60" s="163">
        <v>281</v>
      </c>
      <c r="AL60" s="162">
        <v>0.67379999999999995</v>
      </c>
      <c r="AM60" s="154"/>
      <c r="AN60" s="155" t="s">
        <v>662</v>
      </c>
      <c r="AO60" s="163">
        <v>538</v>
      </c>
      <c r="AP60" s="164">
        <v>1.2171000000000001</v>
      </c>
      <c r="AQ60" s="163"/>
      <c r="AR60" s="163" t="s">
        <v>668</v>
      </c>
      <c r="AS60" s="163">
        <v>821</v>
      </c>
      <c r="AT60" s="163">
        <f>(821*100)/417</f>
        <v>196.88249400479617</v>
      </c>
      <c r="AU60" s="163"/>
      <c r="AV60" s="163" t="s">
        <v>668</v>
      </c>
      <c r="AW60" s="163">
        <v>760</v>
      </c>
      <c r="AX60" s="163">
        <v>182.25399999999999</v>
      </c>
      <c r="AY60" s="163"/>
      <c r="AZ60" s="163" t="s">
        <v>668</v>
      </c>
      <c r="BA60" s="163">
        <f t="shared" si="14"/>
        <v>2400</v>
      </c>
      <c r="BB60" s="163">
        <f t="shared" si="13"/>
        <v>140.92777451556077</v>
      </c>
      <c r="BC60" s="37" t="s">
        <v>675</v>
      </c>
    </row>
    <row r="61" spans="1:55" s="7" customFormat="1" ht="45" x14ac:dyDescent="0.25">
      <c r="A61" s="6"/>
      <c r="B61" s="31" t="s">
        <v>61</v>
      </c>
      <c r="C61" s="72" t="s">
        <v>223</v>
      </c>
      <c r="D61" s="10"/>
      <c r="E61" s="11"/>
      <c r="F61" s="105" t="s">
        <v>667</v>
      </c>
      <c r="G61" s="11"/>
      <c r="H61" s="11" t="s">
        <v>224</v>
      </c>
      <c r="I61" s="32"/>
      <c r="J61" s="32"/>
      <c r="K61" s="32"/>
      <c r="L61" s="136"/>
      <c r="M61" s="33"/>
      <c r="N61" s="36"/>
      <c r="O61" s="123"/>
      <c r="P61" s="120"/>
      <c r="Q61" s="121"/>
      <c r="R61" s="36"/>
      <c r="S61" s="36"/>
      <c r="T61" s="36"/>
      <c r="U61" s="36"/>
      <c r="V61" s="37"/>
      <c r="W61" s="37"/>
      <c r="X61" s="37"/>
      <c r="Y61" s="37"/>
      <c r="Z61" s="37"/>
      <c r="AA61" s="37"/>
      <c r="AB61" s="37"/>
      <c r="AC61" s="37"/>
      <c r="AD61" s="51"/>
      <c r="AE61" s="51"/>
      <c r="AF61" s="51"/>
      <c r="AG61" s="51"/>
      <c r="AH61" s="51"/>
      <c r="AI61" s="33"/>
      <c r="AJ61" s="36"/>
      <c r="AK61" s="122"/>
      <c r="AL61" s="139"/>
      <c r="AM61" s="33"/>
      <c r="AN61" s="36"/>
      <c r="AO61" s="124"/>
      <c r="AP61" s="124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37"/>
    </row>
    <row r="62" spans="1:55" s="7" customFormat="1" ht="60" x14ac:dyDescent="0.25">
      <c r="A62" s="6"/>
      <c r="B62" s="31" t="s">
        <v>24</v>
      </c>
      <c r="C62" s="11" t="s">
        <v>225</v>
      </c>
      <c r="D62" s="10" t="s">
        <v>226</v>
      </c>
      <c r="E62" s="11" t="s">
        <v>227</v>
      </c>
      <c r="F62" s="104" t="s">
        <v>571</v>
      </c>
      <c r="G62" s="11" t="s">
        <v>198</v>
      </c>
      <c r="H62" s="11" t="s">
        <v>228</v>
      </c>
      <c r="I62" s="32" t="s">
        <v>20</v>
      </c>
      <c r="J62" s="32" t="s">
        <v>30</v>
      </c>
      <c r="K62" s="32" t="s">
        <v>32</v>
      </c>
      <c r="L62" s="136" t="s">
        <v>21</v>
      </c>
      <c r="M62" s="154"/>
      <c r="N62" s="155" t="s">
        <v>662</v>
      </c>
      <c r="O62" s="170">
        <v>1</v>
      </c>
      <c r="P62" s="157">
        <v>2017</v>
      </c>
      <c r="Q62" s="158">
        <v>2018</v>
      </c>
      <c r="R62" s="159"/>
      <c r="S62" s="159"/>
      <c r="T62" s="159"/>
      <c r="U62" s="160" t="s">
        <v>22</v>
      </c>
      <c r="V62" s="144" t="s">
        <v>663</v>
      </c>
      <c r="W62" s="144"/>
      <c r="X62" s="144"/>
      <c r="Y62" s="144"/>
      <c r="Z62" s="144"/>
      <c r="AA62" s="144"/>
      <c r="AB62" s="144"/>
      <c r="AC62" s="144" t="s">
        <v>636</v>
      </c>
      <c r="AD62" s="144"/>
      <c r="AE62" s="144"/>
      <c r="AF62" s="144"/>
      <c r="AG62" s="144"/>
      <c r="AH62" s="144"/>
      <c r="AI62" s="154"/>
      <c r="AJ62" s="155" t="s">
        <v>662</v>
      </c>
      <c r="AK62" s="163">
        <v>281</v>
      </c>
      <c r="AL62" s="162">
        <v>0.67379999999999995</v>
      </c>
      <c r="AM62" s="154"/>
      <c r="AN62" s="155" t="s">
        <v>662</v>
      </c>
      <c r="AO62" s="163">
        <v>538</v>
      </c>
      <c r="AP62" s="164">
        <v>1.2171000000000001</v>
      </c>
      <c r="AQ62" s="163"/>
      <c r="AR62" s="163" t="s">
        <v>668</v>
      </c>
      <c r="AS62" s="163">
        <v>821</v>
      </c>
      <c r="AT62" s="163">
        <f>(821*100)/417</f>
        <v>196.88249400479617</v>
      </c>
      <c r="AU62" s="163"/>
      <c r="AV62" s="163" t="s">
        <v>668</v>
      </c>
      <c r="AW62" s="163">
        <v>760</v>
      </c>
      <c r="AX62" s="163">
        <v>182.25399999999999</v>
      </c>
      <c r="AY62" s="163"/>
      <c r="AZ62" s="163" t="s">
        <v>668</v>
      </c>
      <c r="BA62" s="163">
        <f t="shared" si="14"/>
        <v>2400</v>
      </c>
      <c r="BB62" s="163">
        <f t="shared" si="13"/>
        <v>140.92777451556077</v>
      </c>
      <c r="BC62" s="37" t="s">
        <v>675</v>
      </c>
    </row>
    <row r="63" spans="1:55" s="7" customFormat="1" ht="60" x14ac:dyDescent="0.25">
      <c r="A63" s="6"/>
      <c r="B63" s="31"/>
      <c r="C63" s="11" t="s">
        <v>229</v>
      </c>
      <c r="D63" s="10" t="s">
        <v>230</v>
      </c>
      <c r="E63" s="11" t="s">
        <v>231</v>
      </c>
      <c r="F63" s="104" t="s">
        <v>572</v>
      </c>
      <c r="G63" s="11" t="s">
        <v>198</v>
      </c>
      <c r="H63" s="11"/>
      <c r="I63" s="32" t="s">
        <v>20</v>
      </c>
      <c r="J63" s="32" t="s">
        <v>30</v>
      </c>
      <c r="K63" s="32" t="s">
        <v>32</v>
      </c>
      <c r="L63" s="136" t="s">
        <v>21</v>
      </c>
      <c r="M63" s="154"/>
      <c r="N63" s="155" t="s">
        <v>662</v>
      </c>
      <c r="O63" s="170">
        <v>1</v>
      </c>
      <c r="P63" s="157">
        <v>2017</v>
      </c>
      <c r="Q63" s="158">
        <v>2018</v>
      </c>
      <c r="R63" s="159"/>
      <c r="S63" s="159"/>
      <c r="T63" s="159"/>
      <c r="U63" s="160" t="s">
        <v>22</v>
      </c>
      <c r="V63" s="144" t="s">
        <v>663</v>
      </c>
      <c r="W63" s="144"/>
      <c r="X63" s="144"/>
      <c r="Y63" s="144"/>
      <c r="Z63" s="144"/>
      <c r="AA63" s="144"/>
      <c r="AB63" s="144"/>
      <c r="AC63" s="144" t="s">
        <v>636</v>
      </c>
      <c r="AD63" s="171"/>
      <c r="AE63" s="171"/>
      <c r="AF63" s="171"/>
      <c r="AG63" s="171"/>
      <c r="AH63" s="171"/>
      <c r="AI63" s="154"/>
      <c r="AJ63" s="155" t="s">
        <v>662</v>
      </c>
      <c r="AK63" s="163">
        <v>281</v>
      </c>
      <c r="AL63" s="162">
        <v>0.67379999999999995</v>
      </c>
      <c r="AM63" s="154"/>
      <c r="AN63" s="155" t="s">
        <v>662</v>
      </c>
      <c r="AO63" s="172">
        <v>538</v>
      </c>
      <c r="AP63" s="164">
        <v>1.2171000000000001</v>
      </c>
      <c r="AQ63" s="173"/>
      <c r="AR63" s="173" t="s">
        <v>668</v>
      </c>
      <c r="AS63" s="173">
        <v>821</v>
      </c>
      <c r="AT63" s="163">
        <f>(821*100)/417</f>
        <v>196.88249400479617</v>
      </c>
      <c r="AU63" s="173"/>
      <c r="AV63" s="173" t="s">
        <v>668</v>
      </c>
      <c r="AW63" s="163">
        <v>760</v>
      </c>
      <c r="AX63" s="163">
        <v>182.25399999999999</v>
      </c>
      <c r="AY63" s="173"/>
      <c r="AZ63" s="173" t="s">
        <v>668</v>
      </c>
      <c r="BA63" s="163">
        <f t="shared" si="14"/>
        <v>2400</v>
      </c>
      <c r="BB63" s="163">
        <f t="shared" si="13"/>
        <v>140.92777451556077</v>
      </c>
      <c r="BC63" s="37" t="s">
        <v>675</v>
      </c>
    </row>
    <row r="64" spans="1:55" s="7" customFormat="1" ht="60" x14ac:dyDescent="0.25">
      <c r="A64" s="6"/>
      <c r="B64" s="31"/>
      <c r="C64" s="11" t="s">
        <v>232</v>
      </c>
      <c r="D64" s="10" t="s">
        <v>233</v>
      </c>
      <c r="E64" s="11" t="s">
        <v>234</v>
      </c>
      <c r="F64" s="104" t="s">
        <v>573</v>
      </c>
      <c r="G64" s="11" t="s">
        <v>198</v>
      </c>
      <c r="H64" s="11"/>
      <c r="I64" s="32" t="s">
        <v>235</v>
      </c>
      <c r="J64" s="32" t="s">
        <v>30</v>
      </c>
      <c r="K64" s="32" t="s">
        <v>31</v>
      </c>
      <c r="L64" s="136" t="s">
        <v>21</v>
      </c>
      <c r="M64" s="155" t="s">
        <v>662</v>
      </c>
      <c r="N64" s="159"/>
      <c r="O64" s="170">
        <v>1</v>
      </c>
      <c r="P64" s="157">
        <v>2017</v>
      </c>
      <c r="Q64" s="158">
        <v>2018</v>
      </c>
      <c r="R64" s="159"/>
      <c r="S64" s="159"/>
      <c r="T64" s="159"/>
      <c r="U64" s="160" t="s">
        <v>22</v>
      </c>
      <c r="V64" s="144" t="s">
        <v>663</v>
      </c>
      <c r="W64" s="144"/>
      <c r="X64" s="144"/>
      <c r="Y64" s="144"/>
      <c r="Z64" s="144"/>
      <c r="AA64" s="144"/>
      <c r="AB64" s="144"/>
      <c r="AC64" s="144" t="s">
        <v>636</v>
      </c>
      <c r="AD64" s="144"/>
      <c r="AE64" s="144"/>
      <c r="AF64" s="144"/>
      <c r="AG64" s="144"/>
      <c r="AH64" s="144"/>
      <c r="AI64" s="155" t="s">
        <v>662</v>
      </c>
      <c r="AJ64" s="159"/>
      <c r="AK64" s="163">
        <v>281</v>
      </c>
      <c r="AL64" s="162">
        <v>0.67379999999999995</v>
      </c>
      <c r="AM64" s="155" t="s">
        <v>662</v>
      </c>
      <c r="AN64" s="159"/>
      <c r="AO64" s="163">
        <v>538</v>
      </c>
      <c r="AP64" s="164">
        <v>1.2171000000000001</v>
      </c>
      <c r="AQ64" s="163" t="s">
        <v>668</v>
      </c>
      <c r="AR64" s="163"/>
      <c r="AS64" s="163">
        <v>821</v>
      </c>
      <c r="AT64" s="163">
        <f>(821*100)/417</f>
        <v>196.88249400479617</v>
      </c>
      <c r="AU64" s="163" t="s">
        <v>668</v>
      </c>
      <c r="AV64" s="163"/>
      <c r="AW64" s="163">
        <v>760</v>
      </c>
      <c r="AX64" s="163">
        <v>182.25399999999999</v>
      </c>
      <c r="AY64" s="163" t="s">
        <v>668</v>
      </c>
      <c r="AZ64" s="163"/>
      <c r="BA64" s="163">
        <f t="shared" si="14"/>
        <v>2400</v>
      </c>
      <c r="BB64" s="163">
        <f t="shared" si="13"/>
        <v>140.92777451556077</v>
      </c>
      <c r="BC64" s="37" t="s">
        <v>675</v>
      </c>
    </row>
    <row r="65" spans="1:55" s="7" customFormat="1" ht="75" x14ac:dyDescent="0.25">
      <c r="A65" s="6"/>
      <c r="B65" s="31"/>
      <c r="C65" s="11" t="s">
        <v>236</v>
      </c>
      <c r="D65" s="10" t="s">
        <v>237</v>
      </c>
      <c r="E65" s="11" t="s">
        <v>238</v>
      </c>
      <c r="F65" s="104" t="s">
        <v>574</v>
      </c>
      <c r="G65" s="11" t="s">
        <v>198</v>
      </c>
      <c r="H65" s="11"/>
      <c r="I65" s="32" t="s">
        <v>20</v>
      </c>
      <c r="J65" s="32" t="s">
        <v>30</v>
      </c>
      <c r="K65" s="32" t="s">
        <v>32</v>
      </c>
      <c r="L65" s="136" t="s">
        <v>21</v>
      </c>
      <c r="M65" s="154"/>
      <c r="N65" s="155" t="s">
        <v>662</v>
      </c>
      <c r="O65" s="170">
        <v>1</v>
      </c>
      <c r="P65" s="157">
        <v>2017</v>
      </c>
      <c r="Q65" s="158">
        <v>2018</v>
      </c>
      <c r="R65" s="159"/>
      <c r="S65" s="159"/>
      <c r="T65" s="159"/>
      <c r="U65" s="160" t="s">
        <v>22</v>
      </c>
      <c r="V65" s="144" t="s">
        <v>663</v>
      </c>
      <c r="W65" s="144"/>
      <c r="X65" s="144"/>
      <c r="Y65" s="144"/>
      <c r="Z65" s="144"/>
      <c r="AA65" s="144"/>
      <c r="AB65" s="144"/>
      <c r="AC65" s="144" t="s">
        <v>636</v>
      </c>
      <c r="AD65" s="144"/>
      <c r="AE65" s="144"/>
      <c r="AF65" s="144"/>
      <c r="AG65" s="144"/>
      <c r="AH65" s="144"/>
      <c r="AI65" s="154"/>
      <c r="AJ65" s="155" t="s">
        <v>662</v>
      </c>
      <c r="AK65" s="163">
        <v>281</v>
      </c>
      <c r="AL65" s="162">
        <v>0.67379999999999995</v>
      </c>
      <c r="AM65" s="154"/>
      <c r="AN65" s="155" t="s">
        <v>662</v>
      </c>
      <c r="AO65" s="172">
        <v>538</v>
      </c>
      <c r="AP65" s="164">
        <v>1.2171000000000001</v>
      </c>
      <c r="AQ65" s="163"/>
      <c r="AR65" s="163" t="s">
        <v>668</v>
      </c>
      <c r="AS65" s="163">
        <v>821</v>
      </c>
      <c r="AT65" s="163">
        <f>(821*100)/417</f>
        <v>196.88249400479617</v>
      </c>
      <c r="AU65" s="163"/>
      <c r="AV65" s="163" t="s">
        <v>668</v>
      </c>
      <c r="AW65" s="163">
        <v>760</v>
      </c>
      <c r="AX65" s="163">
        <v>182.25399999999999</v>
      </c>
      <c r="AY65" s="163"/>
      <c r="AZ65" s="163" t="s">
        <v>668</v>
      </c>
      <c r="BA65" s="163">
        <f t="shared" si="14"/>
        <v>2400</v>
      </c>
      <c r="BB65" s="163">
        <f t="shared" si="13"/>
        <v>140.92777451556077</v>
      </c>
      <c r="BC65" s="37" t="s">
        <v>675</v>
      </c>
    </row>
    <row r="66" spans="1:55" s="7" customFormat="1" ht="75" x14ac:dyDescent="0.25">
      <c r="A66" s="6"/>
      <c r="B66" s="31"/>
      <c r="C66" s="11" t="s">
        <v>239</v>
      </c>
      <c r="D66" s="10" t="s">
        <v>240</v>
      </c>
      <c r="E66" s="11" t="s">
        <v>241</v>
      </c>
      <c r="F66" s="104" t="s">
        <v>575</v>
      </c>
      <c r="G66" s="11" t="s">
        <v>242</v>
      </c>
      <c r="H66" s="11"/>
      <c r="I66" s="32" t="s">
        <v>20</v>
      </c>
      <c r="J66" s="32" t="s">
        <v>30</v>
      </c>
      <c r="K66" s="32" t="s">
        <v>32</v>
      </c>
      <c r="L66" s="136" t="s">
        <v>21</v>
      </c>
      <c r="M66" s="154"/>
      <c r="N66" s="155" t="s">
        <v>662</v>
      </c>
      <c r="O66" s="170">
        <v>1</v>
      </c>
      <c r="P66" s="157">
        <v>2017</v>
      </c>
      <c r="Q66" s="158">
        <v>2018</v>
      </c>
      <c r="R66" s="159"/>
      <c r="S66" s="159"/>
      <c r="T66" s="159"/>
      <c r="U66" s="160" t="s">
        <v>22</v>
      </c>
      <c r="V66" s="144" t="s">
        <v>663</v>
      </c>
      <c r="W66" s="144"/>
      <c r="X66" s="144"/>
      <c r="Y66" s="144"/>
      <c r="Z66" s="144"/>
      <c r="AA66" s="144"/>
      <c r="AB66" s="144"/>
      <c r="AC66" s="144" t="s">
        <v>636</v>
      </c>
      <c r="AD66" s="144"/>
      <c r="AE66" s="144"/>
      <c r="AF66" s="144"/>
      <c r="AG66" s="144"/>
      <c r="AH66" s="144"/>
      <c r="AI66" s="154"/>
      <c r="AJ66" s="155" t="s">
        <v>662</v>
      </c>
      <c r="AK66" s="163">
        <v>281</v>
      </c>
      <c r="AL66" s="162">
        <v>0.67379999999999995</v>
      </c>
      <c r="AM66" s="154"/>
      <c r="AN66" s="155" t="s">
        <v>662</v>
      </c>
      <c r="AO66" s="163">
        <v>538</v>
      </c>
      <c r="AP66" s="164">
        <v>1.2171000000000001</v>
      </c>
      <c r="AQ66" s="163"/>
      <c r="AR66" s="163" t="s">
        <v>668</v>
      </c>
      <c r="AS66" s="163">
        <v>821</v>
      </c>
      <c r="AT66" s="163">
        <f>(821*100)/417</f>
        <v>196.88249400479617</v>
      </c>
      <c r="AU66" s="163"/>
      <c r="AV66" s="163" t="s">
        <v>668</v>
      </c>
      <c r="AW66" s="163">
        <v>760</v>
      </c>
      <c r="AX66" s="163">
        <v>182.25399999999999</v>
      </c>
      <c r="AY66" s="163"/>
      <c r="AZ66" s="163" t="s">
        <v>668</v>
      </c>
      <c r="BA66" s="163">
        <f t="shared" si="14"/>
        <v>2400</v>
      </c>
      <c r="BB66" s="163">
        <f t="shared" si="13"/>
        <v>140.92777451556077</v>
      </c>
      <c r="BC66" s="37" t="s">
        <v>675</v>
      </c>
    </row>
    <row r="67" spans="1:55" s="7" customFormat="1" ht="45" x14ac:dyDescent="0.25">
      <c r="A67" s="6"/>
      <c r="B67" s="31" t="s">
        <v>61</v>
      </c>
      <c r="C67" s="72" t="s">
        <v>243</v>
      </c>
      <c r="D67" s="10"/>
      <c r="E67" s="11"/>
      <c r="F67" s="104"/>
      <c r="G67" s="11"/>
      <c r="H67" s="11" t="s">
        <v>244</v>
      </c>
      <c r="I67" s="32"/>
      <c r="J67" s="32"/>
      <c r="K67" s="32"/>
      <c r="L67" s="32"/>
      <c r="M67" s="33"/>
      <c r="N67" s="36"/>
      <c r="O67" s="123"/>
      <c r="P67" s="120"/>
      <c r="Q67" s="121"/>
      <c r="R67" s="36"/>
      <c r="S67" s="36"/>
      <c r="T67" s="36"/>
      <c r="U67" s="36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3"/>
      <c r="AJ67" s="36"/>
      <c r="AK67" s="122"/>
      <c r="AL67" s="139"/>
      <c r="AM67" s="33"/>
      <c r="AN67" s="36"/>
      <c r="AO67" s="172">
        <v>538</v>
      </c>
      <c r="AP67" s="164">
        <v>1.2901</v>
      </c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63">
        <f t="shared" si="14"/>
        <v>538</v>
      </c>
      <c r="BB67" s="163">
        <f t="shared" si="13"/>
        <v>31.591309453904874</v>
      </c>
      <c r="BC67" s="37" t="s">
        <v>675</v>
      </c>
    </row>
    <row r="68" spans="1:55" ht="75" x14ac:dyDescent="0.25">
      <c r="A68" s="3"/>
      <c r="B68" s="31" t="s">
        <v>24</v>
      </c>
      <c r="C68" s="193" t="s">
        <v>245</v>
      </c>
      <c r="D68" s="10" t="s">
        <v>246</v>
      </c>
      <c r="E68" s="11" t="s">
        <v>247</v>
      </c>
      <c r="F68" s="104" t="s">
        <v>576</v>
      </c>
      <c r="G68" s="11" t="s">
        <v>198</v>
      </c>
      <c r="H68" s="11" t="s">
        <v>248</v>
      </c>
      <c r="I68" s="32" t="s">
        <v>20</v>
      </c>
      <c r="J68" s="32" t="s">
        <v>122</v>
      </c>
      <c r="K68" s="32" t="s">
        <v>32</v>
      </c>
      <c r="L68" s="32" t="s">
        <v>21</v>
      </c>
      <c r="M68" s="165"/>
      <c r="N68" s="14"/>
      <c r="O68" s="166"/>
      <c r="P68" s="167"/>
      <c r="Q68" s="168"/>
      <c r="R68" s="14"/>
      <c r="S68" s="14"/>
      <c r="T68" s="14"/>
      <c r="U68" s="36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165"/>
      <c r="AJ68" s="14"/>
      <c r="AK68" s="153"/>
      <c r="AL68" s="169"/>
      <c r="AM68" s="165"/>
      <c r="AN68" s="14"/>
      <c r="AO68" s="163">
        <v>538</v>
      </c>
      <c r="AP68" s="164">
        <v>1.2901</v>
      </c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63">
        <f t="shared" si="14"/>
        <v>538</v>
      </c>
      <c r="BB68" s="163">
        <f t="shared" si="13"/>
        <v>31.591309453904874</v>
      </c>
      <c r="BC68" s="37" t="s">
        <v>675</v>
      </c>
    </row>
    <row r="69" spans="1:55" ht="60" x14ac:dyDescent="0.25">
      <c r="A69" s="3"/>
      <c r="B69" s="31"/>
      <c r="C69" s="194"/>
      <c r="D69" s="10" t="s">
        <v>249</v>
      </c>
      <c r="E69" s="11" t="s">
        <v>250</v>
      </c>
      <c r="F69" s="104" t="s">
        <v>577</v>
      </c>
      <c r="G69" s="11" t="s">
        <v>248</v>
      </c>
      <c r="H69" s="11"/>
      <c r="I69" s="32" t="s">
        <v>20</v>
      </c>
      <c r="J69" s="32" t="s">
        <v>122</v>
      </c>
      <c r="K69" s="32" t="s">
        <v>32</v>
      </c>
      <c r="L69" s="32"/>
      <c r="M69" s="165"/>
      <c r="N69" s="14"/>
      <c r="O69" s="166"/>
      <c r="P69" s="167"/>
      <c r="Q69" s="168"/>
      <c r="R69" s="14"/>
      <c r="S69" s="14"/>
      <c r="T69" s="14"/>
      <c r="U69" s="36"/>
      <c r="V69" s="8"/>
      <c r="W69" s="8"/>
      <c r="X69" s="8"/>
      <c r="Y69" s="8"/>
      <c r="Z69" s="8"/>
      <c r="AA69" s="8"/>
      <c r="AB69" s="8"/>
      <c r="AC69" s="8"/>
      <c r="AD69" s="174"/>
      <c r="AE69" s="175"/>
      <c r="AF69" s="175"/>
      <c r="AG69" s="175"/>
      <c r="AH69" s="175"/>
      <c r="AI69" s="165"/>
      <c r="AJ69" s="14"/>
      <c r="AK69" s="153"/>
      <c r="AL69" s="169"/>
      <c r="AM69" s="165"/>
      <c r="AN69" s="14"/>
      <c r="AO69" s="172">
        <v>538</v>
      </c>
      <c r="AP69" s="164">
        <v>1.2901</v>
      </c>
      <c r="AQ69" s="176"/>
      <c r="AR69" s="176"/>
      <c r="AS69" s="176"/>
      <c r="AT69" s="153"/>
      <c r="AU69" s="176"/>
      <c r="AV69" s="176"/>
      <c r="AW69" s="153"/>
      <c r="AX69" s="153"/>
      <c r="AY69" s="176"/>
      <c r="AZ69" s="176"/>
      <c r="BA69" s="163">
        <f t="shared" si="14"/>
        <v>538</v>
      </c>
      <c r="BB69" s="163">
        <f t="shared" si="13"/>
        <v>31.591309453904874</v>
      </c>
      <c r="BC69" s="37" t="s">
        <v>675</v>
      </c>
    </row>
    <row r="70" spans="1:55" ht="60" x14ac:dyDescent="0.25">
      <c r="A70" s="3"/>
      <c r="B70" s="31"/>
      <c r="C70" s="193" t="s">
        <v>251</v>
      </c>
      <c r="D70" s="10" t="s">
        <v>252</v>
      </c>
      <c r="E70" s="11" t="s">
        <v>253</v>
      </c>
      <c r="F70" s="104" t="s">
        <v>578</v>
      </c>
      <c r="G70" s="11" t="s">
        <v>248</v>
      </c>
      <c r="H70" s="11"/>
      <c r="I70" s="32" t="s">
        <v>20</v>
      </c>
      <c r="J70" s="32" t="s">
        <v>122</v>
      </c>
      <c r="K70" s="32" t="s">
        <v>32</v>
      </c>
      <c r="L70" s="32"/>
      <c r="M70" s="165"/>
      <c r="N70" s="14"/>
      <c r="O70" s="166"/>
      <c r="P70" s="167"/>
      <c r="Q70" s="168"/>
      <c r="R70" s="14"/>
      <c r="S70" s="14"/>
      <c r="T70" s="14"/>
      <c r="U70" s="36"/>
      <c r="V70" s="8"/>
      <c r="W70" s="8"/>
      <c r="X70" s="8"/>
      <c r="Y70" s="8"/>
      <c r="Z70" s="8"/>
      <c r="AA70" s="8"/>
      <c r="AB70" s="8"/>
      <c r="AC70" s="8"/>
      <c r="AD70" s="177"/>
      <c r="AE70" s="178"/>
      <c r="AF70" s="178"/>
      <c r="AG70" s="178"/>
      <c r="AH70" s="178"/>
      <c r="AI70" s="165"/>
      <c r="AJ70" s="14"/>
      <c r="AK70" s="153"/>
      <c r="AL70" s="169"/>
      <c r="AM70" s="165"/>
      <c r="AN70" s="14"/>
      <c r="AO70" s="163">
        <v>538</v>
      </c>
      <c r="AP70" s="164">
        <v>1.2901</v>
      </c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63">
        <f t="shared" si="14"/>
        <v>538</v>
      </c>
      <c r="BB70" s="163">
        <f t="shared" si="13"/>
        <v>31.591309453904874</v>
      </c>
      <c r="BC70" s="37" t="s">
        <v>675</v>
      </c>
    </row>
    <row r="71" spans="1:55" ht="60" x14ac:dyDescent="0.25">
      <c r="B71" s="31"/>
      <c r="C71" s="194"/>
      <c r="D71" s="10" t="s">
        <v>254</v>
      </c>
      <c r="E71" s="11" t="s">
        <v>255</v>
      </c>
      <c r="F71" s="104" t="s">
        <v>579</v>
      </c>
      <c r="G71" s="11"/>
      <c r="H71" s="11"/>
      <c r="I71" s="32" t="s">
        <v>20</v>
      </c>
      <c r="J71" s="32" t="s">
        <v>122</v>
      </c>
      <c r="K71" s="32" t="s">
        <v>32</v>
      </c>
      <c r="L71" s="102"/>
      <c r="M71" s="79"/>
      <c r="N71" s="8"/>
      <c r="O71" s="179"/>
      <c r="P71" s="178"/>
      <c r="Q71" s="180"/>
      <c r="R71" s="8"/>
      <c r="S71" s="8"/>
      <c r="T71" s="8"/>
      <c r="U71" s="37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79"/>
      <c r="AJ71" s="8"/>
      <c r="AK71" s="153"/>
      <c r="AL71" s="169"/>
      <c r="AM71" s="79"/>
      <c r="AN71" s="8"/>
      <c r="AO71" s="172">
        <v>538</v>
      </c>
      <c r="AP71" s="164">
        <v>1.2901</v>
      </c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63">
        <f t="shared" si="14"/>
        <v>538</v>
      </c>
      <c r="BB71" s="163">
        <f t="shared" si="13"/>
        <v>31.591309453904874</v>
      </c>
      <c r="BC71" s="37" t="s">
        <v>675</v>
      </c>
    </row>
    <row r="72" spans="1:55" ht="60" x14ac:dyDescent="0.25">
      <c r="B72" s="31"/>
      <c r="C72" s="11" t="s">
        <v>256</v>
      </c>
      <c r="D72" s="10" t="s">
        <v>233</v>
      </c>
      <c r="E72" s="11" t="s">
        <v>257</v>
      </c>
      <c r="F72" s="104" t="s">
        <v>580</v>
      </c>
      <c r="G72" s="11"/>
      <c r="H72" s="11"/>
      <c r="I72" s="32" t="s">
        <v>258</v>
      </c>
      <c r="J72" s="32" t="s">
        <v>122</v>
      </c>
      <c r="K72" s="32" t="s">
        <v>32</v>
      </c>
      <c r="L72" s="102"/>
      <c r="M72" s="79"/>
      <c r="N72" s="8"/>
      <c r="O72" s="179"/>
      <c r="P72" s="178"/>
      <c r="Q72" s="180"/>
      <c r="R72" s="8"/>
      <c r="S72" s="8"/>
      <c r="T72" s="8"/>
      <c r="U72" s="37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79"/>
      <c r="AJ72" s="8"/>
      <c r="AK72" s="153"/>
      <c r="AL72" s="169"/>
      <c r="AM72" s="79"/>
      <c r="AN72" s="8"/>
      <c r="AO72" s="163">
        <v>538</v>
      </c>
      <c r="AP72" s="164">
        <v>1.2901</v>
      </c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63">
        <f t="shared" si="14"/>
        <v>538</v>
      </c>
      <c r="BB72" s="163">
        <f t="shared" si="13"/>
        <v>31.591309453904874</v>
      </c>
      <c r="BC72" s="37" t="s">
        <v>675</v>
      </c>
    </row>
    <row r="73" spans="1:55" ht="30" x14ac:dyDescent="0.25">
      <c r="B73" s="31" t="s">
        <v>61</v>
      </c>
      <c r="C73" s="70" t="s">
        <v>259</v>
      </c>
      <c r="D73" s="10"/>
      <c r="E73" s="11"/>
      <c r="F73" s="105" t="s">
        <v>667</v>
      </c>
      <c r="G73" s="11"/>
      <c r="H73" s="11"/>
      <c r="I73" s="32"/>
      <c r="J73" s="32"/>
      <c r="K73" s="32"/>
      <c r="L73" s="106"/>
      <c r="M73" s="79"/>
      <c r="N73" s="8"/>
      <c r="O73" s="179"/>
      <c r="P73" s="178"/>
      <c r="Q73" s="180"/>
      <c r="R73" s="8"/>
      <c r="S73" s="8"/>
      <c r="T73" s="8"/>
      <c r="U73" s="37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79"/>
      <c r="AJ73" s="8"/>
      <c r="AK73" s="153"/>
      <c r="AL73" s="169"/>
      <c r="AM73" s="79"/>
      <c r="AN73" s="8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22"/>
      <c r="BB73" s="122"/>
      <c r="BC73" s="37"/>
    </row>
    <row r="74" spans="1:55" ht="60" x14ac:dyDescent="0.25">
      <c r="B74" s="31" t="s">
        <v>24</v>
      </c>
      <c r="C74" s="11" t="s">
        <v>260</v>
      </c>
      <c r="D74" s="10" t="s">
        <v>261</v>
      </c>
      <c r="E74" s="11" t="s">
        <v>262</v>
      </c>
      <c r="F74" s="104" t="s">
        <v>581</v>
      </c>
      <c r="G74" s="11" t="s">
        <v>263</v>
      </c>
      <c r="H74" s="11"/>
      <c r="I74" s="32" t="s">
        <v>20</v>
      </c>
      <c r="J74" s="32" t="s">
        <v>30</v>
      </c>
      <c r="K74" s="32" t="s">
        <v>32</v>
      </c>
      <c r="L74" s="106" t="s">
        <v>21</v>
      </c>
      <c r="M74" s="149"/>
      <c r="N74" s="155" t="s">
        <v>662</v>
      </c>
      <c r="O74" s="181">
        <v>1</v>
      </c>
      <c r="P74" s="157">
        <v>2017</v>
      </c>
      <c r="Q74" s="158">
        <v>2018</v>
      </c>
      <c r="R74" s="144"/>
      <c r="S74" s="144"/>
      <c r="T74" s="144"/>
      <c r="U74" s="160" t="s">
        <v>22</v>
      </c>
      <c r="V74" s="144" t="s">
        <v>663</v>
      </c>
      <c r="W74" s="144"/>
      <c r="X74" s="144"/>
      <c r="Y74" s="144"/>
      <c r="Z74" s="144"/>
      <c r="AA74" s="144"/>
      <c r="AB74" s="144"/>
      <c r="AC74" s="144" t="s">
        <v>636</v>
      </c>
      <c r="AD74" s="144"/>
      <c r="AE74" s="144"/>
      <c r="AF74" s="144"/>
      <c r="AG74" s="144"/>
      <c r="AH74" s="144"/>
      <c r="AI74" s="149"/>
      <c r="AJ74" s="155" t="s">
        <v>662</v>
      </c>
      <c r="AK74" s="163">
        <v>35</v>
      </c>
      <c r="AL74" s="162">
        <v>1.8421000000000001</v>
      </c>
      <c r="AM74" s="149"/>
      <c r="AN74" s="155" t="s">
        <v>662</v>
      </c>
      <c r="AO74" s="163">
        <v>13</v>
      </c>
      <c r="AP74" s="164">
        <v>1.0832999999999999</v>
      </c>
      <c r="AQ74" s="163"/>
      <c r="AR74" s="163" t="s">
        <v>668</v>
      </c>
      <c r="AS74" s="163">
        <v>14</v>
      </c>
      <c r="AT74" s="163">
        <f>(14*100)/12</f>
        <v>116.66666666666667</v>
      </c>
      <c r="AU74" s="163"/>
      <c r="AV74" s="163" t="s">
        <v>668</v>
      </c>
      <c r="AW74" s="163">
        <v>6</v>
      </c>
      <c r="AX74" s="182">
        <v>50</v>
      </c>
      <c r="AY74" s="163"/>
      <c r="AZ74" s="163" t="s">
        <v>668</v>
      </c>
      <c r="BA74" s="163">
        <f t="shared" si="14"/>
        <v>68</v>
      </c>
      <c r="BB74" s="163">
        <f>(BA74*100)/50</f>
        <v>136</v>
      </c>
      <c r="BC74" s="37" t="s">
        <v>675</v>
      </c>
    </row>
    <row r="75" spans="1:55" ht="60" x14ac:dyDescent="0.25">
      <c r="B75" s="31"/>
      <c r="C75" s="11" t="s">
        <v>264</v>
      </c>
      <c r="D75" s="10" t="s">
        <v>265</v>
      </c>
      <c r="E75" s="11" t="s">
        <v>266</v>
      </c>
      <c r="F75" s="104" t="s">
        <v>582</v>
      </c>
      <c r="G75" s="11" t="s">
        <v>263</v>
      </c>
      <c r="H75" s="11"/>
      <c r="I75" s="32" t="s">
        <v>20</v>
      </c>
      <c r="J75" s="32" t="s">
        <v>30</v>
      </c>
      <c r="K75" s="32" t="s">
        <v>32</v>
      </c>
      <c r="L75" s="106" t="s">
        <v>21</v>
      </c>
      <c r="M75" s="149"/>
      <c r="N75" s="155" t="s">
        <v>662</v>
      </c>
      <c r="O75" s="181">
        <v>1</v>
      </c>
      <c r="P75" s="157">
        <v>2017</v>
      </c>
      <c r="Q75" s="158">
        <v>2018</v>
      </c>
      <c r="R75" s="144"/>
      <c r="S75" s="144"/>
      <c r="T75" s="144"/>
      <c r="U75" s="160" t="s">
        <v>22</v>
      </c>
      <c r="V75" s="144" t="s">
        <v>663</v>
      </c>
      <c r="W75" s="144"/>
      <c r="X75" s="144"/>
      <c r="Y75" s="144"/>
      <c r="Z75" s="144"/>
      <c r="AA75" s="144"/>
      <c r="AB75" s="144"/>
      <c r="AC75" s="144" t="s">
        <v>636</v>
      </c>
      <c r="AD75" s="144"/>
      <c r="AE75" s="144"/>
      <c r="AF75" s="144"/>
      <c r="AG75" s="144"/>
      <c r="AH75" s="144"/>
      <c r="AI75" s="149"/>
      <c r="AJ75" s="155" t="s">
        <v>662</v>
      </c>
      <c r="AK75" s="163">
        <v>35</v>
      </c>
      <c r="AL75" s="162">
        <v>1.8421000000000001</v>
      </c>
      <c r="AM75" s="149"/>
      <c r="AN75" s="155" t="s">
        <v>662</v>
      </c>
      <c r="AO75" s="163">
        <v>13</v>
      </c>
      <c r="AP75" s="164">
        <v>1.0832999999999999</v>
      </c>
      <c r="AQ75" s="163"/>
      <c r="AR75" s="163" t="s">
        <v>668</v>
      </c>
      <c r="AS75" s="163">
        <v>14</v>
      </c>
      <c r="AT75" s="163">
        <f>(14*100)/12</f>
        <v>116.66666666666667</v>
      </c>
      <c r="AU75" s="163"/>
      <c r="AV75" s="163" t="s">
        <v>668</v>
      </c>
      <c r="AW75" s="163">
        <v>6</v>
      </c>
      <c r="AX75" s="163">
        <v>50</v>
      </c>
      <c r="AY75" s="163"/>
      <c r="AZ75" s="163" t="s">
        <v>668</v>
      </c>
      <c r="BA75" s="163">
        <f t="shared" si="14"/>
        <v>68</v>
      </c>
      <c r="BB75" s="163">
        <f>(BA75*100)/50</f>
        <v>136</v>
      </c>
      <c r="BC75" s="37" t="s">
        <v>675</v>
      </c>
    </row>
    <row r="76" spans="1:55" x14ac:dyDescent="0.25">
      <c r="B76" s="31"/>
      <c r="C76" s="70" t="s">
        <v>267</v>
      </c>
      <c r="D76" s="10"/>
      <c r="E76" s="11"/>
      <c r="F76" s="105" t="s">
        <v>667</v>
      </c>
      <c r="G76" s="11"/>
      <c r="H76" s="11"/>
      <c r="I76" s="32"/>
      <c r="J76" s="32"/>
      <c r="K76" s="32"/>
      <c r="L76" s="106"/>
      <c r="M76" s="79"/>
      <c r="N76" s="8"/>
      <c r="O76" s="179"/>
      <c r="P76" s="178"/>
      <c r="Q76" s="180"/>
      <c r="R76" s="8"/>
      <c r="S76" s="8"/>
      <c r="T76" s="8"/>
      <c r="U76" s="37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79"/>
      <c r="AJ76" s="8"/>
      <c r="AK76" s="153"/>
      <c r="AL76" s="169"/>
      <c r="AM76" s="79"/>
      <c r="AN76" s="8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22"/>
      <c r="BB76" s="122"/>
      <c r="BC76" s="37"/>
    </row>
    <row r="77" spans="1:55" ht="60" x14ac:dyDescent="0.25">
      <c r="B77" s="31"/>
      <c r="C77" s="11" t="s">
        <v>268</v>
      </c>
      <c r="D77" s="10" t="s">
        <v>269</v>
      </c>
      <c r="E77" s="11" t="s">
        <v>270</v>
      </c>
      <c r="F77" s="104" t="s">
        <v>583</v>
      </c>
      <c r="G77" s="11" t="s">
        <v>271</v>
      </c>
      <c r="H77" s="11"/>
      <c r="I77" s="32" t="s">
        <v>20</v>
      </c>
      <c r="J77" s="32" t="s">
        <v>30</v>
      </c>
      <c r="K77" s="32" t="s">
        <v>32</v>
      </c>
      <c r="L77" s="106" t="s">
        <v>21</v>
      </c>
      <c r="M77" s="183"/>
      <c r="N77" s="155" t="s">
        <v>662</v>
      </c>
      <c r="O77" s="170">
        <v>1</v>
      </c>
      <c r="P77" s="157">
        <v>2017</v>
      </c>
      <c r="Q77" s="158">
        <v>2018</v>
      </c>
      <c r="R77" s="144"/>
      <c r="S77" s="144"/>
      <c r="T77" s="144"/>
      <c r="U77" s="160" t="s">
        <v>22</v>
      </c>
      <c r="V77" s="144" t="s">
        <v>663</v>
      </c>
      <c r="W77" s="144"/>
      <c r="X77" s="144"/>
      <c r="Y77" s="144"/>
      <c r="Z77" s="144"/>
      <c r="AA77" s="144"/>
      <c r="AB77" s="144"/>
      <c r="AC77" s="144" t="s">
        <v>636</v>
      </c>
      <c r="AD77" s="184"/>
      <c r="AE77" s="184"/>
      <c r="AF77" s="184"/>
      <c r="AG77" s="184"/>
      <c r="AH77" s="184"/>
      <c r="AI77" s="183"/>
      <c r="AJ77" s="155" t="s">
        <v>662</v>
      </c>
      <c r="AK77" s="163">
        <v>218</v>
      </c>
      <c r="AL77" s="162">
        <v>0.66459999999999997</v>
      </c>
      <c r="AM77" s="183"/>
      <c r="AN77" s="155" t="s">
        <v>662</v>
      </c>
      <c r="AO77" s="163">
        <v>297</v>
      </c>
      <c r="AP77" s="164">
        <v>0.67190000000000005</v>
      </c>
      <c r="AQ77" s="163"/>
      <c r="AR77" s="163" t="s">
        <v>668</v>
      </c>
      <c r="AS77" s="163">
        <v>622</v>
      </c>
      <c r="AT77" s="163">
        <f>(622*100)/442</f>
        <v>140.72398190045249</v>
      </c>
      <c r="AU77" s="163"/>
      <c r="AV77" s="163" t="s">
        <v>668</v>
      </c>
      <c r="AW77" s="163">
        <v>642</v>
      </c>
      <c r="AX77" s="163">
        <v>145.578</v>
      </c>
      <c r="AY77" s="163"/>
      <c r="AZ77" s="163" t="s">
        <v>668</v>
      </c>
      <c r="BA77" s="163">
        <f t="shared" si="14"/>
        <v>1779</v>
      </c>
      <c r="BB77" s="163">
        <f t="shared" si="13"/>
        <v>104.46271285965942</v>
      </c>
      <c r="BC77" s="37" t="s">
        <v>675</v>
      </c>
    </row>
    <row r="78" spans="1:55" ht="60" x14ac:dyDescent="0.25">
      <c r="B78" s="31"/>
      <c r="C78" s="11" t="s">
        <v>272</v>
      </c>
      <c r="D78" s="10" t="s">
        <v>273</v>
      </c>
      <c r="E78" s="11" t="s">
        <v>274</v>
      </c>
      <c r="F78" s="104" t="s">
        <v>584</v>
      </c>
      <c r="G78" s="11" t="s">
        <v>198</v>
      </c>
      <c r="H78" s="11"/>
      <c r="I78" s="32" t="s">
        <v>20</v>
      </c>
      <c r="J78" s="32" t="s">
        <v>30</v>
      </c>
      <c r="K78" s="32" t="s">
        <v>32</v>
      </c>
      <c r="L78" s="106" t="s">
        <v>21</v>
      </c>
      <c r="M78" s="149"/>
      <c r="N78" s="155" t="s">
        <v>662</v>
      </c>
      <c r="O78" s="170">
        <v>1</v>
      </c>
      <c r="P78" s="157">
        <v>2017</v>
      </c>
      <c r="Q78" s="158">
        <v>2018</v>
      </c>
      <c r="R78" s="144"/>
      <c r="S78" s="144"/>
      <c r="T78" s="144"/>
      <c r="U78" s="160" t="s">
        <v>22</v>
      </c>
      <c r="V78" s="144" t="s">
        <v>663</v>
      </c>
      <c r="W78" s="144"/>
      <c r="X78" s="144"/>
      <c r="Y78" s="144"/>
      <c r="Z78" s="144"/>
      <c r="AA78" s="144"/>
      <c r="AB78" s="144"/>
      <c r="AC78" s="144" t="s">
        <v>636</v>
      </c>
      <c r="AD78" s="144"/>
      <c r="AE78" s="144"/>
      <c r="AF78" s="144"/>
      <c r="AG78" s="144"/>
      <c r="AH78" s="144"/>
      <c r="AI78" s="149"/>
      <c r="AJ78" s="155" t="s">
        <v>662</v>
      </c>
      <c r="AK78" s="163">
        <v>218</v>
      </c>
      <c r="AL78" s="162">
        <v>0.66459999999999997</v>
      </c>
      <c r="AM78" s="149"/>
      <c r="AN78" s="155" t="s">
        <v>662</v>
      </c>
      <c r="AO78" s="163">
        <v>297</v>
      </c>
      <c r="AP78" s="164">
        <v>0.67190000000000005</v>
      </c>
      <c r="AQ78" s="163"/>
      <c r="AR78" s="163" t="s">
        <v>668</v>
      </c>
      <c r="AS78" s="163">
        <v>622</v>
      </c>
      <c r="AT78" s="163">
        <f>(622*100)/442</f>
        <v>140.72398190045249</v>
      </c>
      <c r="AU78" s="163"/>
      <c r="AV78" s="163" t="s">
        <v>668</v>
      </c>
      <c r="AW78" s="163">
        <v>642</v>
      </c>
      <c r="AX78" s="163">
        <v>145.578</v>
      </c>
      <c r="AY78" s="163"/>
      <c r="AZ78" s="163" t="s">
        <v>668</v>
      </c>
      <c r="BA78" s="163">
        <f t="shared" si="14"/>
        <v>1779</v>
      </c>
      <c r="BB78" s="163">
        <f t="shared" si="13"/>
        <v>104.46271285965942</v>
      </c>
      <c r="BC78" s="37" t="s">
        <v>675</v>
      </c>
    </row>
    <row r="79" spans="1:55" ht="60" x14ac:dyDescent="0.25">
      <c r="B79" s="31"/>
      <c r="C79" s="11" t="s">
        <v>275</v>
      </c>
      <c r="D79" s="10" t="s">
        <v>276</v>
      </c>
      <c r="E79" s="11" t="s">
        <v>277</v>
      </c>
      <c r="F79" s="104" t="s">
        <v>585</v>
      </c>
      <c r="G79" s="11" t="s">
        <v>271</v>
      </c>
      <c r="H79" s="11"/>
      <c r="I79" s="32" t="s">
        <v>20</v>
      </c>
      <c r="J79" s="32" t="s">
        <v>30</v>
      </c>
      <c r="K79" s="32" t="s">
        <v>32</v>
      </c>
      <c r="L79" s="106" t="s">
        <v>21</v>
      </c>
      <c r="M79" s="149"/>
      <c r="N79" s="155" t="s">
        <v>662</v>
      </c>
      <c r="O79" s="170">
        <v>1</v>
      </c>
      <c r="P79" s="157">
        <v>2017</v>
      </c>
      <c r="Q79" s="158">
        <v>2018</v>
      </c>
      <c r="R79" s="144"/>
      <c r="S79" s="144"/>
      <c r="T79" s="144"/>
      <c r="U79" s="160" t="s">
        <v>22</v>
      </c>
      <c r="V79" s="144" t="s">
        <v>663</v>
      </c>
      <c r="W79" s="144"/>
      <c r="X79" s="144"/>
      <c r="Y79" s="144"/>
      <c r="Z79" s="144"/>
      <c r="AA79" s="144"/>
      <c r="AB79" s="144"/>
      <c r="AC79" s="144" t="s">
        <v>636</v>
      </c>
      <c r="AD79" s="144"/>
      <c r="AE79" s="144"/>
      <c r="AF79" s="144"/>
      <c r="AG79" s="144"/>
      <c r="AH79" s="144"/>
      <c r="AI79" s="149"/>
      <c r="AJ79" s="155" t="s">
        <v>662</v>
      </c>
      <c r="AK79" s="163">
        <v>218</v>
      </c>
      <c r="AL79" s="162">
        <v>0.66459999999999997</v>
      </c>
      <c r="AM79" s="149"/>
      <c r="AN79" s="155" t="s">
        <v>662</v>
      </c>
      <c r="AO79" s="163">
        <v>297</v>
      </c>
      <c r="AP79" s="164">
        <v>0.67190000000000005</v>
      </c>
      <c r="AQ79" s="163"/>
      <c r="AR79" s="163" t="s">
        <v>668</v>
      </c>
      <c r="AS79" s="163">
        <v>622</v>
      </c>
      <c r="AT79" s="163">
        <f>(622*100)/442</f>
        <v>140.72398190045249</v>
      </c>
      <c r="AU79" s="163"/>
      <c r="AV79" s="163" t="s">
        <v>668</v>
      </c>
      <c r="AW79" s="163">
        <v>642</v>
      </c>
      <c r="AX79" s="163">
        <v>145.578</v>
      </c>
      <c r="AY79" s="163"/>
      <c r="AZ79" s="163" t="s">
        <v>668</v>
      </c>
      <c r="BA79" s="163">
        <f t="shared" si="14"/>
        <v>1779</v>
      </c>
      <c r="BB79" s="163">
        <f t="shared" si="13"/>
        <v>104.46271285965942</v>
      </c>
      <c r="BC79" s="37" t="s">
        <v>675</v>
      </c>
    </row>
    <row r="80" spans="1:55" ht="60" x14ac:dyDescent="0.25">
      <c r="B80" s="31"/>
      <c r="C80" s="11" t="s">
        <v>278</v>
      </c>
      <c r="D80" s="10" t="s">
        <v>279</v>
      </c>
      <c r="E80" s="11" t="s">
        <v>280</v>
      </c>
      <c r="F80" s="104" t="s">
        <v>586</v>
      </c>
      <c r="G80" s="11" t="s">
        <v>271</v>
      </c>
      <c r="H80" s="11"/>
      <c r="I80" s="32" t="s">
        <v>20</v>
      </c>
      <c r="J80" s="32" t="s">
        <v>30</v>
      </c>
      <c r="K80" s="32" t="s">
        <v>32</v>
      </c>
      <c r="L80" s="106" t="s">
        <v>21</v>
      </c>
      <c r="M80" s="149"/>
      <c r="N80" s="155" t="s">
        <v>662</v>
      </c>
      <c r="O80" s="170">
        <v>1</v>
      </c>
      <c r="P80" s="157">
        <v>2017</v>
      </c>
      <c r="Q80" s="158">
        <v>2018</v>
      </c>
      <c r="R80" s="144"/>
      <c r="S80" s="144"/>
      <c r="T80" s="144"/>
      <c r="U80" s="160" t="s">
        <v>22</v>
      </c>
      <c r="V80" s="144" t="s">
        <v>663</v>
      </c>
      <c r="W80" s="144"/>
      <c r="X80" s="144"/>
      <c r="Y80" s="144"/>
      <c r="Z80" s="144"/>
      <c r="AA80" s="144"/>
      <c r="AB80" s="144"/>
      <c r="AC80" s="144" t="s">
        <v>636</v>
      </c>
      <c r="AD80" s="144"/>
      <c r="AE80" s="144"/>
      <c r="AF80" s="144"/>
      <c r="AG80" s="144"/>
      <c r="AH80" s="144"/>
      <c r="AI80" s="149"/>
      <c r="AJ80" s="155" t="s">
        <v>662</v>
      </c>
      <c r="AK80" s="163">
        <v>218</v>
      </c>
      <c r="AL80" s="162">
        <v>0.66459999999999997</v>
      </c>
      <c r="AM80" s="149"/>
      <c r="AN80" s="155" t="s">
        <v>662</v>
      </c>
      <c r="AO80" s="163">
        <v>297</v>
      </c>
      <c r="AP80" s="164">
        <v>0.67190000000000005</v>
      </c>
      <c r="AQ80" s="163"/>
      <c r="AR80" s="163" t="s">
        <v>668</v>
      </c>
      <c r="AS80" s="163">
        <v>622</v>
      </c>
      <c r="AT80" s="163">
        <f>(622*100)/442</f>
        <v>140.72398190045249</v>
      </c>
      <c r="AU80" s="163"/>
      <c r="AV80" s="163" t="s">
        <v>668</v>
      </c>
      <c r="AW80" s="163">
        <v>642</v>
      </c>
      <c r="AX80" s="163">
        <v>145.578</v>
      </c>
      <c r="AY80" s="163"/>
      <c r="AZ80" s="163" t="s">
        <v>668</v>
      </c>
      <c r="BA80" s="163">
        <f t="shared" si="14"/>
        <v>1779</v>
      </c>
      <c r="BB80" s="163">
        <f t="shared" si="13"/>
        <v>104.46271285965942</v>
      </c>
      <c r="BC80" s="37" t="s">
        <v>675</v>
      </c>
    </row>
    <row r="81" spans="2:55" ht="30" x14ac:dyDescent="0.25">
      <c r="B81" s="31" t="s">
        <v>281</v>
      </c>
      <c r="C81" s="11"/>
      <c r="D81" s="10"/>
      <c r="E81" s="11"/>
      <c r="F81" s="12"/>
      <c r="G81" s="11"/>
      <c r="H81" s="11"/>
      <c r="I81" s="13"/>
      <c r="J81" s="13"/>
      <c r="K81" s="13"/>
      <c r="L81" s="79"/>
      <c r="M81" s="79"/>
      <c r="N81" s="8"/>
      <c r="O81" s="8"/>
      <c r="P81" s="8"/>
      <c r="Q81" s="80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37"/>
      <c r="AJ81" s="37"/>
      <c r="AK81" s="37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2:55" ht="30" x14ac:dyDescent="0.25">
      <c r="B82" s="31" t="s">
        <v>61</v>
      </c>
      <c r="C82" s="70" t="s">
        <v>649</v>
      </c>
      <c r="D82" s="11"/>
      <c r="E82" s="11"/>
      <c r="F82" s="12"/>
      <c r="G82" s="11"/>
      <c r="H82" s="24"/>
      <c r="I82" s="14"/>
      <c r="J82" s="14"/>
      <c r="K82" s="14"/>
      <c r="L82" s="79"/>
      <c r="M82" s="79"/>
      <c r="N82" s="8"/>
      <c r="O82" s="8"/>
      <c r="P82" s="8"/>
      <c r="Q82" s="80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2:55" ht="60" x14ac:dyDescent="0.25">
      <c r="B83" s="31" t="s">
        <v>24</v>
      </c>
      <c r="C83" s="11" t="s">
        <v>642</v>
      </c>
      <c r="D83" s="11" t="s">
        <v>643</v>
      </c>
      <c r="E83" s="11" t="s">
        <v>644</v>
      </c>
      <c r="F83" s="104" t="s">
        <v>645</v>
      </c>
      <c r="G83" s="11" t="s">
        <v>646</v>
      </c>
      <c r="H83" s="11"/>
      <c r="I83" s="13" t="s">
        <v>20</v>
      </c>
      <c r="J83" s="13" t="s">
        <v>30</v>
      </c>
      <c r="K83" s="13" t="s">
        <v>32</v>
      </c>
      <c r="L83" s="79"/>
      <c r="M83" s="142"/>
      <c r="N83" s="143"/>
      <c r="O83" s="142"/>
      <c r="P83" s="142">
        <v>2017</v>
      </c>
      <c r="Q83" s="142">
        <v>2018</v>
      </c>
      <c r="R83" s="144"/>
      <c r="S83" s="144"/>
      <c r="T83" s="144"/>
      <c r="U83" s="92" t="s">
        <v>22</v>
      </c>
      <c r="V83" s="145" t="s">
        <v>647</v>
      </c>
      <c r="W83" s="92" t="s">
        <v>22</v>
      </c>
      <c r="X83" s="92" t="s">
        <v>22</v>
      </c>
      <c r="Y83" s="92" t="s">
        <v>22</v>
      </c>
      <c r="Z83" s="92" t="s">
        <v>22</v>
      </c>
      <c r="AA83" s="92" t="s">
        <v>22</v>
      </c>
      <c r="AB83" s="92" t="s">
        <v>22</v>
      </c>
      <c r="AC83" s="145" t="s">
        <v>648</v>
      </c>
      <c r="AD83" s="92" t="s">
        <v>22</v>
      </c>
      <c r="AE83" s="92" t="s">
        <v>22</v>
      </c>
      <c r="AF83" s="92" t="s">
        <v>22</v>
      </c>
      <c r="AG83" s="92" t="s">
        <v>22</v>
      </c>
      <c r="AH83" s="92" t="s">
        <v>22</v>
      </c>
      <c r="AI83" s="145">
        <v>1</v>
      </c>
      <c r="AJ83" s="146">
        <v>0.25</v>
      </c>
      <c r="AK83" s="145">
        <v>1</v>
      </c>
      <c r="AL83" s="147">
        <v>0.25</v>
      </c>
      <c r="AM83" s="145">
        <v>1</v>
      </c>
      <c r="AN83" s="146">
        <v>0.25</v>
      </c>
      <c r="AO83" s="145">
        <v>1</v>
      </c>
      <c r="AP83" s="147">
        <v>0.25</v>
      </c>
      <c r="AQ83" s="145">
        <v>1</v>
      </c>
      <c r="AR83" s="146">
        <v>0.25</v>
      </c>
      <c r="AS83" s="145">
        <v>1</v>
      </c>
      <c r="AT83" s="147">
        <f>+AS83*AR83</f>
        <v>0.25</v>
      </c>
      <c r="AU83" s="145">
        <v>1</v>
      </c>
      <c r="AV83" s="146">
        <v>0.25</v>
      </c>
      <c r="AW83" s="145">
        <v>1</v>
      </c>
      <c r="AX83" s="147">
        <f>+AW83*AV83</f>
        <v>0.25</v>
      </c>
      <c r="AY83" s="145">
        <v>4</v>
      </c>
      <c r="AZ83" s="146">
        <v>1</v>
      </c>
      <c r="BA83" s="145">
        <v>4</v>
      </c>
      <c r="BB83" s="148">
        <f>+AX83+AT83+AP83+AL83</f>
        <v>1</v>
      </c>
      <c r="BC83" s="8"/>
    </row>
    <row r="84" spans="2:55" ht="30" x14ac:dyDescent="0.25">
      <c r="B84" s="31" t="s">
        <v>61</v>
      </c>
      <c r="C84" s="70" t="s">
        <v>650</v>
      </c>
      <c r="D84" s="11"/>
      <c r="E84" s="11"/>
      <c r="F84" s="105"/>
      <c r="G84" s="11"/>
      <c r="H84" s="11"/>
      <c r="I84" s="13"/>
      <c r="J84" s="13"/>
      <c r="K84" s="13"/>
      <c r="L84" s="79"/>
      <c r="M84" s="79"/>
      <c r="N84" s="8"/>
      <c r="O84" s="8"/>
      <c r="P84" s="8"/>
      <c r="Q84" s="80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2:55" ht="60" x14ac:dyDescent="0.25">
      <c r="B85" s="31" t="s">
        <v>24</v>
      </c>
      <c r="C85" s="11" t="s">
        <v>651</v>
      </c>
      <c r="D85" s="11" t="s">
        <v>652</v>
      </c>
      <c r="E85" s="11" t="s">
        <v>653</v>
      </c>
      <c r="F85" s="104" t="s">
        <v>654</v>
      </c>
      <c r="G85" s="11" t="s">
        <v>282</v>
      </c>
      <c r="H85" s="11"/>
      <c r="I85" s="13" t="s">
        <v>20</v>
      </c>
      <c r="J85" s="13" t="s">
        <v>30</v>
      </c>
      <c r="K85" s="13" t="s">
        <v>673</v>
      </c>
      <c r="L85" s="79"/>
      <c r="M85" s="149"/>
      <c r="N85" s="144"/>
      <c r="O85" s="144"/>
      <c r="P85" s="142">
        <v>2017</v>
      </c>
      <c r="Q85" s="142">
        <v>2018</v>
      </c>
      <c r="R85" s="144"/>
      <c r="S85" s="144"/>
      <c r="T85" s="144"/>
      <c r="U85" s="92" t="s">
        <v>22</v>
      </c>
      <c r="V85" s="145" t="s">
        <v>647</v>
      </c>
      <c r="W85" s="92" t="s">
        <v>22</v>
      </c>
      <c r="X85" s="92" t="s">
        <v>22</v>
      </c>
      <c r="Y85" s="92" t="s">
        <v>22</v>
      </c>
      <c r="Z85" s="92" t="s">
        <v>22</v>
      </c>
      <c r="AA85" s="92" t="s">
        <v>22</v>
      </c>
      <c r="AB85" s="92" t="s">
        <v>22</v>
      </c>
      <c r="AC85" s="145" t="s">
        <v>648</v>
      </c>
      <c r="AD85" s="92" t="s">
        <v>22</v>
      </c>
      <c r="AE85" s="92" t="s">
        <v>22</v>
      </c>
      <c r="AF85" s="92" t="s">
        <v>22</v>
      </c>
      <c r="AG85" s="92" t="s">
        <v>22</v>
      </c>
      <c r="AH85" s="92" t="s">
        <v>22</v>
      </c>
      <c r="AI85" s="150">
        <v>4377877</v>
      </c>
      <c r="AJ85" s="146">
        <v>0.15</v>
      </c>
      <c r="AK85" s="150">
        <v>4377877</v>
      </c>
      <c r="AL85" s="147">
        <v>0.15</v>
      </c>
      <c r="AM85" s="150">
        <v>7799554</v>
      </c>
      <c r="AN85" s="146">
        <v>0.28000000000000003</v>
      </c>
      <c r="AO85" s="150">
        <v>6429899</v>
      </c>
      <c r="AP85" s="147">
        <v>0.23</v>
      </c>
      <c r="AQ85" s="150">
        <v>7799554</v>
      </c>
      <c r="AR85" s="146">
        <v>0.28000000000000003</v>
      </c>
      <c r="AS85" s="150">
        <v>6341511.3700000001</v>
      </c>
      <c r="AT85" s="147">
        <v>0.23</v>
      </c>
      <c r="AU85" s="150">
        <v>7799555</v>
      </c>
      <c r="AV85" s="146">
        <v>0.28999999999999998</v>
      </c>
      <c r="AW85" s="150">
        <v>10633249.4</v>
      </c>
      <c r="AX85" s="147">
        <f>+(AW85*AV85)/AU85</f>
        <v>0.39536131561351895</v>
      </c>
      <c r="AY85" s="150">
        <v>27776540</v>
      </c>
      <c r="AZ85" s="146">
        <v>1</v>
      </c>
      <c r="BA85" s="150">
        <f>+AO85+AK85+AS85+AW85</f>
        <v>27782536.770000003</v>
      </c>
      <c r="BB85" s="148">
        <f>+AX85+AT85+AP85+AL85</f>
        <v>1.0053613156135188</v>
      </c>
      <c r="BC85" s="151" t="s">
        <v>674</v>
      </c>
    </row>
    <row r="86" spans="2:55" ht="30" x14ac:dyDescent="0.25">
      <c r="B86" s="31" t="s">
        <v>61</v>
      </c>
      <c r="C86" s="70" t="s">
        <v>656</v>
      </c>
      <c r="D86" s="11"/>
      <c r="E86" s="11"/>
      <c r="F86" s="12"/>
      <c r="G86" s="11"/>
      <c r="H86" s="11"/>
      <c r="I86" s="14"/>
      <c r="J86" s="14"/>
      <c r="K86" s="14"/>
      <c r="L86" s="79"/>
      <c r="M86" s="79"/>
      <c r="N86" s="8"/>
      <c r="O86" s="8"/>
      <c r="P86" s="8"/>
      <c r="Q86" s="80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2:55" ht="60" x14ac:dyDescent="0.25">
      <c r="B87" s="31" t="s">
        <v>24</v>
      </c>
      <c r="C87" s="11" t="s">
        <v>655</v>
      </c>
      <c r="D87" s="11" t="s">
        <v>652</v>
      </c>
      <c r="E87" s="11" t="s">
        <v>653</v>
      </c>
      <c r="F87" s="104" t="s">
        <v>654</v>
      </c>
      <c r="G87" s="11" t="s">
        <v>282</v>
      </c>
      <c r="H87" s="11"/>
      <c r="I87" s="13" t="s">
        <v>20</v>
      </c>
      <c r="J87" s="13" t="s">
        <v>30</v>
      </c>
      <c r="K87" s="13" t="s">
        <v>32</v>
      </c>
      <c r="L87" s="79"/>
      <c r="M87" s="149"/>
      <c r="N87" s="144"/>
      <c r="O87" s="144"/>
      <c r="P87" s="142">
        <v>2017</v>
      </c>
      <c r="Q87" s="142">
        <v>2018</v>
      </c>
      <c r="R87" s="144"/>
      <c r="S87" s="144"/>
      <c r="T87" s="144"/>
      <c r="U87" s="92" t="s">
        <v>22</v>
      </c>
      <c r="V87" s="145" t="s">
        <v>647</v>
      </c>
      <c r="W87" s="92" t="s">
        <v>22</v>
      </c>
      <c r="X87" s="92" t="s">
        <v>22</v>
      </c>
      <c r="Y87" s="92" t="s">
        <v>22</v>
      </c>
      <c r="Z87" s="92" t="s">
        <v>22</v>
      </c>
      <c r="AA87" s="92" t="s">
        <v>22</v>
      </c>
      <c r="AB87" s="92" t="s">
        <v>22</v>
      </c>
      <c r="AC87" s="145" t="s">
        <v>648</v>
      </c>
      <c r="AD87" s="92" t="s">
        <v>22</v>
      </c>
      <c r="AE87" s="92" t="s">
        <v>22</v>
      </c>
      <c r="AF87" s="92" t="s">
        <v>22</v>
      </c>
      <c r="AG87" s="92" t="s">
        <v>22</v>
      </c>
      <c r="AH87" s="92" t="s">
        <v>22</v>
      </c>
      <c r="AI87" s="150">
        <v>0</v>
      </c>
      <c r="AJ87" s="145">
        <v>0</v>
      </c>
      <c r="AK87" s="150">
        <v>0</v>
      </c>
      <c r="AL87" s="147">
        <v>0</v>
      </c>
      <c r="AM87" s="150">
        <v>4000000</v>
      </c>
      <c r="AN87" s="146">
        <v>0.4</v>
      </c>
      <c r="AO87" s="150">
        <v>2072232</v>
      </c>
      <c r="AP87" s="147">
        <f>+(AO87*AN87)/AM87</f>
        <v>0.20722320000000002</v>
      </c>
      <c r="AQ87" s="150">
        <v>3000000</v>
      </c>
      <c r="AR87" s="146">
        <v>0.3</v>
      </c>
      <c r="AS87" s="150">
        <v>3623097.91</v>
      </c>
      <c r="AT87" s="147">
        <v>0.36</v>
      </c>
      <c r="AU87" s="150">
        <v>3000000</v>
      </c>
      <c r="AV87" s="146">
        <v>0.3</v>
      </c>
      <c r="AW87" s="150">
        <v>4251556.41</v>
      </c>
      <c r="AX87" s="147">
        <f>+(AW87*AV87)/AU87</f>
        <v>0.42515564099999997</v>
      </c>
      <c r="AY87" s="150">
        <v>10000000</v>
      </c>
      <c r="AZ87" s="146">
        <v>1</v>
      </c>
      <c r="BA87" s="150">
        <f>+AW87+AS87+AO87+AK87</f>
        <v>9946886.3200000003</v>
      </c>
      <c r="BB87" s="148">
        <f>+AX87+AT87+AP87+AL87</f>
        <v>0.99237884100000007</v>
      </c>
      <c r="BC87" s="152"/>
    </row>
    <row r="88" spans="2:55" ht="45" x14ac:dyDescent="0.25">
      <c r="B88" s="31" t="s">
        <v>61</v>
      </c>
      <c r="C88" s="70" t="s">
        <v>659</v>
      </c>
      <c r="D88" s="11"/>
      <c r="E88" s="11"/>
      <c r="F88" s="12"/>
      <c r="G88" s="11"/>
      <c r="H88" s="11"/>
      <c r="I88" s="14"/>
      <c r="J88" s="14"/>
      <c r="K88" s="14"/>
      <c r="L88" s="79"/>
      <c r="M88" s="79"/>
      <c r="N88" s="8"/>
      <c r="O88" s="8"/>
      <c r="P88" s="8"/>
      <c r="Q88" s="80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2:55" ht="60" x14ac:dyDescent="0.25">
      <c r="B89" s="31" t="s">
        <v>24</v>
      </c>
      <c r="C89" s="11" t="s">
        <v>657</v>
      </c>
      <c r="D89" s="11" t="s">
        <v>652</v>
      </c>
      <c r="E89" s="11" t="s">
        <v>658</v>
      </c>
      <c r="F89" s="104" t="s">
        <v>654</v>
      </c>
      <c r="G89" s="11" t="s">
        <v>282</v>
      </c>
      <c r="H89" s="11"/>
      <c r="I89" s="13" t="s">
        <v>20</v>
      </c>
      <c r="J89" s="13" t="s">
        <v>30</v>
      </c>
      <c r="K89" s="13" t="s">
        <v>32</v>
      </c>
      <c r="L89" s="79"/>
      <c r="M89" s="149"/>
      <c r="N89" s="144"/>
      <c r="O89" s="144"/>
      <c r="P89" s="142">
        <v>2017</v>
      </c>
      <c r="Q89" s="142">
        <v>2018</v>
      </c>
      <c r="R89" s="144"/>
      <c r="S89" s="144"/>
      <c r="T89" s="144"/>
      <c r="U89" s="92" t="s">
        <v>22</v>
      </c>
      <c r="V89" s="145" t="s">
        <v>647</v>
      </c>
      <c r="W89" s="92" t="s">
        <v>22</v>
      </c>
      <c r="X89" s="92" t="s">
        <v>22</v>
      </c>
      <c r="Y89" s="92" t="s">
        <v>22</v>
      </c>
      <c r="Z89" s="92" t="s">
        <v>22</v>
      </c>
      <c r="AA89" s="92" t="s">
        <v>22</v>
      </c>
      <c r="AB89" s="92" t="s">
        <v>22</v>
      </c>
      <c r="AC89" s="145" t="s">
        <v>648</v>
      </c>
      <c r="AD89" s="92" t="s">
        <v>22</v>
      </c>
      <c r="AE89" s="92" t="s">
        <v>22</v>
      </c>
      <c r="AF89" s="92" t="s">
        <v>22</v>
      </c>
      <c r="AG89" s="92" t="s">
        <v>22</v>
      </c>
      <c r="AH89" s="92" t="s">
        <v>22</v>
      </c>
      <c r="AI89" s="150">
        <v>0</v>
      </c>
      <c r="AJ89" s="145">
        <v>0</v>
      </c>
      <c r="AK89" s="150">
        <v>0</v>
      </c>
      <c r="AL89" s="147">
        <v>0</v>
      </c>
      <c r="AM89" s="150">
        <v>417130</v>
      </c>
      <c r="AN89" s="146">
        <v>0.04</v>
      </c>
      <c r="AO89" s="150">
        <f>+AM89</f>
        <v>417130</v>
      </c>
      <c r="AP89" s="147">
        <f>+(AO89*AN89)/AM89</f>
        <v>0.04</v>
      </c>
      <c r="AQ89" s="150">
        <f>+AU89-AO89</f>
        <v>4321660</v>
      </c>
      <c r="AR89" s="146">
        <v>0.46</v>
      </c>
      <c r="AS89" s="150">
        <v>3421505.91</v>
      </c>
      <c r="AT89" s="147">
        <f>+(AS89*AR89)/AQ89</f>
        <v>0.36418707593841254</v>
      </c>
      <c r="AU89" s="150">
        <v>4738790</v>
      </c>
      <c r="AV89" s="146">
        <v>0.5</v>
      </c>
      <c r="AW89" s="150">
        <v>5637524.54</v>
      </c>
      <c r="AX89" s="147">
        <f>+(AW89*AV89)/AU89</f>
        <v>0.59482742852078274</v>
      </c>
      <c r="AY89" s="150">
        <v>9477580</v>
      </c>
      <c r="AZ89" s="146">
        <v>1</v>
      </c>
      <c r="BA89" s="150">
        <f>+AK89+AO89+AS89+AW89</f>
        <v>9476160.4499999993</v>
      </c>
      <c r="BB89" s="148">
        <f>+(BA89*AZ89)/AY89</f>
        <v>0.99985022020389158</v>
      </c>
      <c r="BC89" s="8"/>
    </row>
    <row r="90" spans="2:55" x14ac:dyDescent="0.25">
      <c r="B90" s="31"/>
      <c r="C90" s="113" t="s">
        <v>283</v>
      </c>
      <c r="D90" s="10"/>
      <c r="E90" s="11"/>
      <c r="F90" s="12"/>
      <c r="G90" s="11"/>
      <c r="H90" s="11"/>
      <c r="I90" s="13"/>
      <c r="J90" s="13"/>
      <c r="K90" s="13"/>
      <c r="L90" s="79"/>
      <c r="M90" s="79"/>
      <c r="N90" s="8"/>
      <c r="O90" s="8"/>
      <c r="P90" s="8"/>
      <c r="Q90" s="80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2:55" ht="30" x14ac:dyDescent="0.25">
      <c r="B91" s="31" t="s">
        <v>61</v>
      </c>
      <c r="C91" s="119" t="s">
        <v>284</v>
      </c>
      <c r="D91" s="11"/>
      <c r="E91" s="11"/>
      <c r="F91" s="114"/>
      <c r="G91" s="11"/>
      <c r="H91" s="11"/>
      <c r="I91" s="13"/>
      <c r="J91" s="13"/>
      <c r="K91" s="13"/>
      <c r="L91" s="79"/>
      <c r="M91" s="79"/>
      <c r="N91" s="8"/>
      <c r="O91" s="8"/>
      <c r="P91" s="8"/>
      <c r="Q91" s="80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2:55" ht="60" x14ac:dyDescent="0.25">
      <c r="B92" s="185" t="s">
        <v>24</v>
      </c>
      <c r="C92" s="188" t="s">
        <v>285</v>
      </c>
      <c r="D92" s="10" t="s">
        <v>286</v>
      </c>
      <c r="E92" s="11" t="s">
        <v>287</v>
      </c>
      <c r="F92" s="104" t="s">
        <v>587</v>
      </c>
      <c r="G92" s="11" t="s">
        <v>288</v>
      </c>
      <c r="H92" s="11"/>
      <c r="I92" s="13" t="s">
        <v>20</v>
      </c>
      <c r="J92" s="13" t="s">
        <v>30</v>
      </c>
      <c r="K92" s="13" t="s">
        <v>32</v>
      </c>
      <c r="L92" s="81" t="s">
        <v>21</v>
      </c>
      <c r="M92" s="90"/>
      <c r="N92" s="125">
        <v>0.7</v>
      </c>
      <c r="O92" s="127"/>
      <c r="P92" s="127"/>
      <c r="Q92" s="128">
        <v>2018</v>
      </c>
      <c r="R92" s="91"/>
      <c r="S92" s="91"/>
      <c r="T92" s="91"/>
      <c r="U92" s="92" t="s">
        <v>22</v>
      </c>
      <c r="V92" s="92" t="s">
        <v>614</v>
      </c>
      <c r="W92" s="92" t="s">
        <v>22</v>
      </c>
      <c r="X92" s="92" t="s">
        <v>22</v>
      </c>
      <c r="Y92" s="92" t="s">
        <v>22</v>
      </c>
      <c r="Z92" s="92" t="s">
        <v>22</v>
      </c>
      <c r="AA92" s="92" t="s">
        <v>22</v>
      </c>
      <c r="AB92" s="92" t="s">
        <v>22</v>
      </c>
      <c r="AC92" s="93" t="s">
        <v>631</v>
      </c>
      <c r="AD92" s="92" t="s">
        <v>22</v>
      </c>
      <c r="AE92" s="92" t="s">
        <v>22</v>
      </c>
      <c r="AF92" s="92" t="s">
        <v>22</v>
      </c>
      <c r="AG92" s="92" t="s">
        <v>22</v>
      </c>
      <c r="AH92" s="92" t="s">
        <v>22</v>
      </c>
      <c r="AI92" s="125">
        <v>0.5</v>
      </c>
      <c r="AJ92" s="125">
        <v>0.5</v>
      </c>
      <c r="AK92" s="125">
        <v>0.52</v>
      </c>
      <c r="AL92" s="125">
        <v>0.52</v>
      </c>
      <c r="AM92" s="127">
        <v>10</v>
      </c>
      <c r="AN92" s="94">
        <v>0.1</v>
      </c>
      <c r="AO92" s="125">
        <v>0.1</v>
      </c>
      <c r="AP92" s="94">
        <v>0.1</v>
      </c>
      <c r="AQ92" s="127">
        <v>5</v>
      </c>
      <c r="AR92" s="94">
        <v>0.05</v>
      </c>
      <c r="AS92" s="125">
        <v>0.05</v>
      </c>
      <c r="AT92" s="94">
        <v>0.05</v>
      </c>
      <c r="AU92" s="127">
        <v>5</v>
      </c>
      <c r="AV92" s="94">
        <v>0</v>
      </c>
      <c r="AW92" s="125">
        <v>0.06</v>
      </c>
      <c r="AX92" s="94">
        <v>0.06</v>
      </c>
      <c r="AY92" s="125">
        <v>0.7</v>
      </c>
      <c r="AZ92" s="125">
        <v>0.7</v>
      </c>
      <c r="BA92" s="125">
        <f t="shared" ref="BA92:BA98" si="15">SUM(AK92+AO92+AS92+AW92)</f>
        <v>0.73</v>
      </c>
      <c r="BB92" s="125">
        <v>0.73</v>
      </c>
      <c r="BC92" s="95" t="s">
        <v>632</v>
      </c>
    </row>
    <row r="93" spans="2:55" ht="75" x14ac:dyDescent="0.25">
      <c r="B93" s="186"/>
      <c r="C93" s="188"/>
      <c r="D93" s="10" t="s">
        <v>289</v>
      </c>
      <c r="E93" s="11" t="s">
        <v>290</v>
      </c>
      <c r="F93" s="104" t="s">
        <v>588</v>
      </c>
      <c r="G93" s="11" t="s">
        <v>664</v>
      </c>
      <c r="H93" s="11"/>
      <c r="I93" s="13" t="s">
        <v>20</v>
      </c>
      <c r="J93" s="13" t="s">
        <v>30</v>
      </c>
      <c r="K93" s="13" t="s">
        <v>32</v>
      </c>
      <c r="L93" s="81" t="s">
        <v>21</v>
      </c>
      <c r="M93" s="96"/>
      <c r="N93" s="94">
        <v>0.1</v>
      </c>
      <c r="O93" s="92"/>
      <c r="P93" s="92"/>
      <c r="Q93" s="129">
        <v>2018</v>
      </c>
      <c r="R93" s="92"/>
      <c r="S93" s="92"/>
      <c r="T93" s="92"/>
      <c r="U93" s="92" t="s">
        <v>22</v>
      </c>
      <c r="V93" s="92" t="s">
        <v>614</v>
      </c>
      <c r="W93" s="92" t="s">
        <v>22</v>
      </c>
      <c r="X93" s="92" t="s">
        <v>22</v>
      </c>
      <c r="Y93" s="92" t="s">
        <v>22</v>
      </c>
      <c r="Z93" s="92" t="s">
        <v>22</v>
      </c>
      <c r="AA93" s="92" t="s">
        <v>22</v>
      </c>
      <c r="AB93" s="92" t="s">
        <v>22</v>
      </c>
      <c r="AC93" s="92" t="s">
        <v>631</v>
      </c>
      <c r="AD93" s="92" t="s">
        <v>22</v>
      </c>
      <c r="AE93" s="92" t="s">
        <v>22</v>
      </c>
      <c r="AF93" s="92" t="s">
        <v>22</v>
      </c>
      <c r="AG93" s="92" t="s">
        <v>22</v>
      </c>
      <c r="AH93" s="92" t="s">
        <v>22</v>
      </c>
      <c r="AI93" s="94">
        <v>0.1</v>
      </c>
      <c r="AJ93" s="94">
        <v>0.1</v>
      </c>
      <c r="AK93" s="94">
        <v>0.1</v>
      </c>
      <c r="AL93" s="94">
        <v>0.1</v>
      </c>
      <c r="AM93" s="94">
        <v>0.05</v>
      </c>
      <c r="AN93" s="94">
        <v>0.05</v>
      </c>
      <c r="AO93" s="94">
        <v>0.05</v>
      </c>
      <c r="AP93" s="94">
        <v>0.05</v>
      </c>
      <c r="AQ93" s="94">
        <v>0.05</v>
      </c>
      <c r="AR93" s="94">
        <v>0.05</v>
      </c>
      <c r="AS93" s="94">
        <v>0.05</v>
      </c>
      <c r="AT93" s="94">
        <v>0.05</v>
      </c>
      <c r="AU93" s="92">
        <v>0</v>
      </c>
      <c r="AV93" s="94">
        <v>0</v>
      </c>
      <c r="AW93" s="94">
        <v>0.03</v>
      </c>
      <c r="AX93" s="94">
        <v>0.03</v>
      </c>
      <c r="AY93" s="94">
        <v>0.2</v>
      </c>
      <c r="AZ93" s="125">
        <v>0.2</v>
      </c>
      <c r="BA93" s="94">
        <f t="shared" si="15"/>
        <v>0.23</v>
      </c>
      <c r="BB93" s="125">
        <v>0.23</v>
      </c>
      <c r="BC93" s="95" t="s">
        <v>632</v>
      </c>
    </row>
    <row r="94" spans="2:55" ht="60" x14ac:dyDescent="0.25">
      <c r="B94" s="187"/>
      <c r="C94" s="188"/>
      <c r="D94" s="10" t="s">
        <v>291</v>
      </c>
      <c r="E94" s="11" t="s">
        <v>292</v>
      </c>
      <c r="F94" s="104" t="s">
        <v>589</v>
      </c>
      <c r="G94" s="11" t="s">
        <v>665</v>
      </c>
      <c r="H94" s="11"/>
      <c r="I94" s="13" t="s">
        <v>20</v>
      </c>
      <c r="J94" s="13" t="s">
        <v>30</v>
      </c>
      <c r="K94" s="13" t="s">
        <v>32</v>
      </c>
      <c r="L94" s="81" t="s">
        <v>21</v>
      </c>
      <c r="M94" s="96"/>
      <c r="N94" s="94">
        <v>0.2</v>
      </c>
      <c r="O94" s="92"/>
      <c r="P94" s="92"/>
      <c r="Q94" s="129">
        <v>2018</v>
      </c>
      <c r="R94" s="92"/>
      <c r="S94" s="92"/>
      <c r="T94" s="92"/>
      <c r="U94" s="92" t="s">
        <v>22</v>
      </c>
      <c r="V94" s="92" t="s">
        <v>614</v>
      </c>
      <c r="W94" s="92" t="s">
        <v>22</v>
      </c>
      <c r="X94" s="92" t="s">
        <v>22</v>
      </c>
      <c r="Y94" s="92" t="s">
        <v>22</v>
      </c>
      <c r="Z94" s="92" t="s">
        <v>22</v>
      </c>
      <c r="AA94" s="92" t="s">
        <v>22</v>
      </c>
      <c r="AB94" s="92" t="s">
        <v>22</v>
      </c>
      <c r="AC94" s="92" t="s">
        <v>631</v>
      </c>
      <c r="AD94" s="92" t="s">
        <v>22</v>
      </c>
      <c r="AE94" s="92" t="s">
        <v>22</v>
      </c>
      <c r="AF94" s="92" t="s">
        <v>22</v>
      </c>
      <c r="AG94" s="92" t="s">
        <v>22</v>
      </c>
      <c r="AH94" s="92" t="s">
        <v>22</v>
      </c>
      <c r="AI94" s="94">
        <v>0.05</v>
      </c>
      <c r="AJ94" s="94">
        <v>0.05</v>
      </c>
      <c r="AK94" s="94">
        <v>0.03</v>
      </c>
      <c r="AL94" s="94">
        <v>0.03</v>
      </c>
      <c r="AM94" s="94">
        <v>2.5000000000000001E-2</v>
      </c>
      <c r="AN94" s="94">
        <v>0.03</v>
      </c>
      <c r="AO94" s="94">
        <v>0.01</v>
      </c>
      <c r="AP94" s="94">
        <v>0.01</v>
      </c>
      <c r="AQ94" s="92">
        <v>1</v>
      </c>
      <c r="AR94" s="94">
        <v>0.01</v>
      </c>
      <c r="AS94" s="94">
        <v>0</v>
      </c>
      <c r="AT94" s="94">
        <v>0</v>
      </c>
      <c r="AU94" s="92">
        <v>1</v>
      </c>
      <c r="AV94" s="94">
        <v>0</v>
      </c>
      <c r="AW94" s="94">
        <v>0</v>
      </c>
      <c r="AX94" s="94">
        <v>0</v>
      </c>
      <c r="AY94" s="94">
        <v>0.1</v>
      </c>
      <c r="AZ94" s="125">
        <v>0.1</v>
      </c>
      <c r="BA94" s="94">
        <f t="shared" si="15"/>
        <v>0.04</v>
      </c>
      <c r="BB94" s="125">
        <v>0.04</v>
      </c>
      <c r="BC94" s="95" t="s">
        <v>632</v>
      </c>
    </row>
    <row r="95" spans="2:55" ht="60" x14ac:dyDescent="0.25">
      <c r="B95" s="31"/>
      <c r="C95" s="130" t="s">
        <v>293</v>
      </c>
      <c r="D95" s="131" t="s">
        <v>294</v>
      </c>
      <c r="E95" s="130" t="s">
        <v>633</v>
      </c>
      <c r="F95" s="132" t="s">
        <v>634</v>
      </c>
      <c r="G95" s="130" t="s">
        <v>666</v>
      </c>
      <c r="H95" s="130"/>
      <c r="I95" s="133" t="s">
        <v>20</v>
      </c>
      <c r="J95" s="133" t="s">
        <v>30</v>
      </c>
      <c r="K95" s="133" t="s">
        <v>32</v>
      </c>
      <c r="L95" s="134" t="s">
        <v>21</v>
      </c>
      <c r="M95" s="126">
        <v>159850000</v>
      </c>
      <c r="N95" s="94">
        <v>1</v>
      </c>
      <c r="O95" s="92"/>
      <c r="P95" s="92"/>
      <c r="Q95" s="129">
        <v>2018</v>
      </c>
      <c r="R95" s="92"/>
      <c r="S95" s="92"/>
      <c r="T95" s="92"/>
      <c r="U95" s="92" t="s">
        <v>22</v>
      </c>
      <c r="V95" s="92" t="s">
        <v>614</v>
      </c>
      <c r="W95" s="92" t="s">
        <v>22</v>
      </c>
      <c r="X95" s="92" t="s">
        <v>22</v>
      </c>
      <c r="Y95" s="92" t="s">
        <v>22</v>
      </c>
      <c r="Z95" s="92" t="s">
        <v>22</v>
      </c>
      <c r="AA95" s="92" t="s">
        <v>22</v>
      </c>
      <c r="AB95" s="92" t="s">
        <v>22</v>
      </c>
      <c r="AC95" s="92" t="s">
        <v>631</v>
      </c>
      <c r="AD95" s="92" t="s">
        <v>22</v>
      </c>
      <c r="AE95" s="92" t="s">
        <v>22</v>
      </c>
      <c r="AF95" s="92" t="s">
        <v>22</v>
      </c>
      <c r="AG95" s="92" t="s">
        <v>22</v>
      </c>
      <c r="AH95" s="92" t="s">
        <v>22</v>
      </c>
      <c r="AI95" s="97">
        <v>39962500</v>
      </c>
      <c r="AJ95" s="94">
        <v>0.25</v>
      </c>
      <c r="AK95" s="97">
        <v>46362581</v>
      </c>
      <c r="AL95" s="98">
        <v>0.28999999999999998</v>
      </c>
      <c r="AM95" s="97">
        <v>39962500</v>
      </c>
      <c r="AN95" s="94">
        <v>0.25</v>
      </c>
      <c r="AO95" s="97">
        <v>44799014</v>
      </c>
      <c r="AP95" s="99">
        <v>0.2802</v>
      </c>
      <c r="AQ95" s="97">
        <v>39962500</v>
      </c>
      <c r="AR95" s="94">
        <v>0.25</v>
      </c>
      <c r="AS95" s="97">
        <v>39222205</v>
      </c>
      <c r="AT95" s="99">
        <v>0.24529999999999999</v>
      </c>
      <c r="AU95" s="97">
        <v>30656500</v>
      </c>
      <c r="AV95" s="94">
        <v>0.25</v>
      </c>
      <c r="AW95" s="97">
        <v>48235770</v>
      </c>
      <c r="AX95" s="99">
        <v>0.3705</v>
      </c>
      <c r="AY95" s="97">
        <f>SUM(AI95+AM95+AQ95+AU95)</f>
        <v>150544000</v>
      </c>
      <c r="AZ95" s="94">
        <v>1</v>
      </c>
      <c r="BA95" s="97">
        <f t="shared" si="15"/>
        <v>178619570</v>
      </c>
      <c r="BB95" s="141">
        <f>SUM(AL95+AP95+AT95+AX95)</f>
        <v>1.1859999999999999</v>
      </c>
      <c r="BC95" s="92" t="s">
        <v>670</v>
      </c>
    </row>
    <row r="96" spans="2:55" ht="60" x14ac:dyDescent="0.25">
      <c r="B96" s="31"/>
      <c r="C96" s="130" t="s">
        <v>295</v>
      </c>
      <c r="D96" s="131" t="s">
        <v>296</v>
      </c>
      <c r="E96" s="130" t="s">
        <v>297</v>
      </c>
      <c r="F96" s="132" t="s">
        <v>590</v>
      </c>
      <c r="G96" s="130"/>
      <c r="H96" s="130"/>
      <c r="I96" s="133" t="s">
        <v>20</v>
      </c>
      <c r="J96" s="133" t="s">
        <v>30</v>
      </c>
      <c r="K96" s="133" t="s">
        <v>32</v>
      </c>
      <c r="L96" s="134" t="s">
        <v>21</v>
      </c>
      <c r="M96" s="96">
        <v>2000</v>
      </c>
      <c r="N96" s="94">
        <v>1</v>
      </c>
      <c r="O96" s="92"/>
      <c r="P96" s="92"/>
      <c r="Q96" s="129">
        <v>2018</v>
      </c>
      <c r="R96" s="92"/>
      <c r="S96" s="92"/>
      <c r="T96" s="92"/>
      <c r="U96" s="92" t="s">
        <v>22</v>
      </c>
      <c r="V96" s="92" t="s">
        <v>614</v>
      </c>
      <c r="W96" s="92" t="s">
        <v>22</v>
      </c>
      <c r="X96" s="92" t="s">
        <v>22</v>
      </c>
      <c r="Y96" s="92" t="s">
        <v>22</v>
      </c>
      <c r="Z96" s="92" t="s">
        <v>22</v>
      </c>
      <c r="AA96" s="92" t="s">
        <v>22</v>
      </c>
      <c r="AB96" s="92" t="s">
        <v>22</v>
      </c>
      <c r="AC96" s="92" t="s">
        <v>631</v>
      </c>
      <c r="AD96" s="92" t="s">
        <v>22</v>
      </c>
      <c r="AE96" s="92" t="s">
        <v>22</v>
      </c>
      <c r="AF96" s="92" t="s">
        <v>22</v>
      </c>
      <c r="AG96" s="92" t="s">
        <v>22</v>
      </c>
      <c r="AH96" s="92" t="s">
        <v>22</v>
      </c>
      <c r="AI96" s="92">
        <v>500</v>
      </c>
      <c r="AJ96" s="94">
        <v>0.25</v>
      </c>
      <c r="AK96" s="92">
        <v>1240</v>
      </c>
      <c r="AL96" s="99">
        <v>0.62</v>
      </c>
      <c r="AM96" s="92">
        <v>500</v>
      </c>
      <c r="AN96" s="94">
        <v>0.25</v>
      </c>
      <c r="AO96" s="92">
        <v>490</v>
      </c>
      <c r="AP96" s="99">
        <v>0.245</v>
      </c>
      <c r="AQ96" s="92">
        <v>500</v>
      </c>
      <c r="AR96" s="94">
        <v>0.25</v>
      </c>
      <c r="AS96" s="92">
        <v>240</v>
      </c>
      <c r="AT96" s="94">
        <v>0.12</v>
      </c>
      <c r="AU96" s="92">
        <v>500</v>
      </c>
      <c r="AV96" s="94">
        <v>0.25</v>
      </c>
      <c r="AW96" s="92">
        <v>260</v>
      </c>
      <c r="AX96" s="94">
        <v>0.13</v>
      </c>
      <c r="AY96" s="92">
        <v>2000</v>
      </c>
      <c r="AZ96" s="94">
        <f>SUM(AJ96+AN96+AR96+AV96)</f>
        <v>1</v>
      </c>
      <c r="BA96" s="92">
        <f t="shared" si="15"/>
        <v>2230</v>
      </c>
      <c r="BB96" s="98">
        <f>SUM(AL96+AP96+AT96+AX96)</f>
        <v>1.115</v>
      </c>
      <c r="BC96" s="92" t="s">
        <v>671</v>
      </c>
    </row>
    <row r="97" spans="2:55" ht="60" x14ac:dyDescent="0.25">
      <c r="B97" s="31"/>
      <c r="C97" s="130" t="s">
        <v>298</v>
      </c>
      <c r="D97" s="131" t="s">
        <v>299</v>
      </c>
      <c r="E97" s="130" t="s">
        <v>300</v>
      </c>
      <c r="F97" s="132" t="s">
        <v>591</v>
      </c>
      <c r="G97" s="130"/>
      <c r="H97" s="130"/>
      <c r="I97" s="133" t="s">
        <v>20</v>
      </c>
      <c r="J97" s="133" t="s">
        <v>30</v>
      </c>
      <c r="K97" s="133" t="s">
        <v>32</v>
      </c>
      <c r="L97" s="134" t="s">
        <v>21</v>
      </c>
      <c r="M97" s="96">
        <v>1000</v>
      </c>
      <c r="N97" s="94">
        <v>1</v>
      </c>
      <c r="O97" s="92"/>
      <c r="P97" s="92"/>
      <c r="Q97" s="129">
        <v>2018</v>
      </c>
      <c r="R97" s="92"/>
      <c r="S97" s="92"/>
      <c r="T97" s="92"/>
      <c r="U97" s="92" t="s">
        <v>22</v>
      </c>
      <c r="V97" s="92" t="s">
        <v>614</v>
      </c>
      <c r="W97" s="92" t="s">
        <v>22</v>
      </c>
      <c r="X97" s="92" t="s">
        <v>22</v>
      </c>
      <c r="Y97" s="92" t="s">
        <v>22</v>
      </c>
      <c r="Z97" s="92" t="s">
        <v>22</v>
      </c>
      <c r="AA97" s="92" t="s">
        <v>22</v>
      </c>
      <c r="AB97" s="92" t="s">
        <v>22</v>
      </c>
      <c r="AC97" s="92" t="s">
        <v>631</v>
      </c>
      <c r="AD97" s="92" t="s">
        <v>22</v>
      </c>
      <c r="AE97" s="92" t="s">
        <v>22</v>
      </c>
      <c r="AF97" s="92" t="s">
        <v>22</v>
      </c>
      <c r="AG97" s="92" t="s">
        <v>22</v>
      </c>
      <c r="AH97" s="92" t="s">
        <v>22</v>
      </c>
      <c r="AI97" s="92">
        <v>250</v>
      </c>
      <c r="AJ97" s="94">
        <v>0.25</v>
      </c>
      <c r="AK97" s="92">
        <v>250</v>
      </c>
      <c r="AL97" s="94">
        <v>0.25</v>
      </c>
      <c r="AM97" s="100">
        <v>250</v>
      </c>
      <c r="AN97" s="94">
        <v>0.25</v>
      </c>
      <c r="AO97" s="100">
        <v>250</v>
      </c>
      <c r="AP97" s="94">
        <v>0.25</v>
      </c>
      <c r="AQ97" s="100">
        <v>250</v>
      </c>
      <c r="AR97" s="94">
        <v>0.25</v>
      </c>
      <c r="AS97" s="100">
        <v>250</v>
      </c>
      <c r="AT97" s="94">
        <v>0.25</v>
      </c>
      <c r="AU97" s="100">
        <v>250</v>
      </c>
      <c r="AV97" s="94">
        <v>0.25</v>
      </c>
      <c r="AW97" s="100">
        <v>250</v>
      </c>
      <c r="AX97" s="94">
        <v>0.25</v>
      </c>
      <c r="AY97" s="92">
        <f>SUM(AI97+AM97+AQ97+AU97)</f>
        <v>1000</v>
      </c>
      <c r="AZ97" s="94">
        <f>SUM(AJ97+AN97+AR97+AV97)</f>
        <v>1</v>
      </c>
      <c r="BA97" s="92">
        <f t="shared" si="15"/>
        <v>1000</v>
      </c>
      <c r="BB97" s="94">
        <f>SUM(AL97+AP97+AT97+AX97)</f>
        <v>1</v>
      </c>
      <c r="BC97" s="92" t="s">
        <v>635</v>
      </c>
    </row>
    <row r="98" spans="2:55" ht="60" x14ac:dyDescent="0.25">
      <c r="B98" s="31"/>
      <c r="C98" s="130" t="s">
        <v>301</v>
      </c>
      <c r="D98" s="131" t="s">
        <v>302</v>
      </c>
      <c r="E98" s="130" t="s">
        <v>303</v>
      </c>
      <c r="F98" s="132" t="s">
        <v>592</v>
      </c>
      <c r="G98" s="130"/>
      <c r="H98" s="130"/>
      <c r="I98" s="133" t="s">
        <v>20</v>
      </c>
      <c r="J98" s="133" t="s">
        <v>30</v>
      </c>
      <c r="K98" s="133" t="s">
        <v>32</v>
      </c>
      <c r="L98" s="134" t="s">
        <v>21</v>
      </c>
      <c r="M98" s="96">
        <v>500</v>
      </c>
      <c r="N98" s="94">
        <v>1</v>
      </c>
      <c r="O98" s="92"/>
      <c r="P98" s="92"/>
      <c r="Q98" s="129">
        <v>2018</v>
      </c>
      <c r="R98" s="92"/>
      <c r="S98" s="92"/>
      <c r="T98" s="92"/>
      <c r="U98" s="92" t="s">
        <v>22</v>
      </c>
      <c r="V98" s="92" t="s">
        <v>614</v>
      </c>
      <c r="W98" s="92" t="s">
        <v>22</v>
      </c>
      <c r="X98" s="92" t="s">
        <v>22</v>
      </c>
      <c r="Y98" s="92" t="s">
        <v>22</v>
      </c>
      <c r="Z98" s="92" t="s">
        <v>22</v>
      </c>
      <c r="AA98" s="92" t="s">
        <v>22</v>
      </c>
      <c r="AB98" s="92" t="s">
        <v>22</v>
      </c>
      <c r="AC98" s="92" t="s">
        <v>631</v>
      </c>
      <c r="AD98" s="92" t="s">
        <v>22</v>
      </c>
      <c r="AE98" s="92" t="s">
        <v>22</v>
      </c>
      <c r="AF98" s="92" t="s">
        <v>22</v>
      </c>
      <c r="AG98" s="92" t="s">
        <v>22</v>
      </c>
      <c r="AH98" s="92" t="s">
        <v>22</v>
      </c>
      <c r="AI98" s="92">
        <v>125</v>
      </c>
      <c r="AJ98" s="94">
        <v>0.25</v>
      </c>
      <c r="AK98" s="92">
        <v>125</v>
      </c>
      <c r="AL98" s="94">
        <v>0.25</v>
      </c>
      <c r="AM98" s="101">
        <v>125</v>
      </c>
      <c r="AN98" s="94">
        <v>0.25</v>
      </c>
      <c r="AO98" s="101">
        <v>125</v>
      </c>
      <c r="AP98" s="94">
        <v>0.25</v>
      </c>
      <c r="AQ98" s="101">
        <v>125</v>
      </c>
      <c r="AR98" s="94">
        <v>0.25</v>
      </c>
      <c r="AS98" s="101">
        <v>125</v>
      </c>
      <c r="AT98" s="94">
        <v>0.25</v>
      </c>
      <c r="AU98" s="101">
        <v>125</v>
      </c>
      <c r="AV98" s="94">
        <v>0.25</v>
      </c>
      <c r="AW98" s="101">
        <v>100</v>
      </c>
      <c r="AX98" s="94">
        <v>0.2</v>
      </c>
      <c r="AY98" s="92">
        <f>SUM(AI98+AM98+AQ98+AU98)</f>
        <v>500</v>
      </c>
      <c r="AZ98" s="94">
        <f>SUM(AJ98+AN98+AR98+AV98)</f>
        <v>1</v>
      </c>
      <c r="BA98" s="101">
        <f t="shared" si="15"/>
        <v>475</v>
      </c>
      <c r="BB98" s="94">
        <f>SUM(AL98+AP98+AT98+AX98)</f>
        <v>0.95</v>
      </c>
      <c r="BC98" s="92" t="s">
        <v>672</v>
      </c>
    </row>
    <row r="99" spans="2:55" ht="30" x14ac:dyDescent="0.25">
      <c r="B99" s="31" t="s">
        <v>61</v>
      </c>
      <c r="C99" s="115" t="s">
        <v>304</v>
      </c>
      <c r="D99" s="10"/>
      <c r="E99" s="11"/>
      <c r="F99" s="104"/>
      <c r="G99" s="11"/>
      <c r="H99" s="11"/>
      <c r="I99" s="13"/>
      <c r="J99" s="13"/>
      <c r="K99" s="13"/>
      <c r="L99" s="79"/>
      <c r="M99" s="79"/>
      <c r="N99" s="8"/>
      <c r="O99" s="8"/>
      <c r="P99" s="8"/>
      <c r="Q99" s="80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2:55" ht="105" x14ac:dyDescent="0.25">
      <c r="B100" s="31" t="s">
        <v>24</v>
      </c>
      <c r="C100" s="11" t="s">
        <v>305</v>
      </c>
      <c r="D100" s="11" t="s">
        <v>269</v>
      </c>
      <c r="E100" s="11" t="s">
        <v>306</v>
      </c>
      <c r="F100" s="75" t="s">
        <v>307</v>
      </c>
      <c r="G100" s="11" t="s">
        <v>308</v>
      </c>
      <c r="H100" s="11" t="s">
        <v>309</v>
      </c>
      <c r="I100" s="13" t="s">
        <v>20</v>
      </c>
      <c r="J100" s="13" t="s">
        <v>122</v>
      </c>
      <c r="K100" s="13" t="s">
        <v>32</v>
      </c>
      <c r="L100" s="81" t="s">
        <v>21</v>
      </c>
      <c r="M100" s="82">
        <v>2400</v>
      </c>
      <c r="N100" s="88">
        <v>1</v>
      </c>
      <c r="O100" s="82">
        <v>2400</v>
      </c>
      <c r="P100" s="83">
        <v>2017</v>
      </c>
      <c r="Q100" s="83">
        <v>2018</v>
      </c>
      <c r="R100" s="8"/>
      <c r="S100" s="8"/>
      <c r="T100" s="8"/>
      <c r="U100" s="84" t="s">
        <v>621</v>
      </c>
      <c r="V100" s="84" t="s">
        <v>616</v>
      </c>
      <c r="W100" s="85">
        <v>46454</v>
      </c>
      <c r="X100" s="85">
        <v>46454</v>
      </c>
      <c r="Y100" s="85">
        <v>46454</v>
      </c>
      <c r="Z100" s="85">
        <v>46454</v>
      </c>
      <c r="AA100" s="85">
        <v>0</v>
      </c>
      <c r="AB100" s="85">
        <v>46454</v>
      </c>
      <c r="AC100" s="86" t="s">
        <v>617</v>
      </c>
      <c r="AD100" s="83" t="s">
        <v>22</v>
      </c>
      <c r="AE100" s="83" t="s">
        <v>22</v>
      </c>
      <c r="AF100" s="83" t="s">
        <v>22</v>
      </c>
      <c r="AG100" s="83" t="s">
        <v>22</v>
      </c>
      <c r="AH100" s="83" t="s">
        <v>22</v>
      </c>
      <c r="AI100" s="83">
        <v>600</v>
      </c>
      <c r="AJ100" s="87">
        <v>0.25</v>
      </c>
      <c r="AK100" s="103">
        <v>359</v>
      </c>
      <c r="AL100" s="88">
        <f t="shared" ref="AL100:AL106" si="16">AK100/M100</f>
        <v>0.14958333333333335</v>
      </c>
      <c r="AM100" s="83">
        <v>600</v>
      </c>
      <c r="AN100" s="87">
        <v>0.25</v>
      </c>
      <c r="AO100" s="83">
        <v>526</v>
      </c>
      <c r="AP100" s="88">
        <f t="shared" ref="AP100:AP106" si="17">AO100/2400</f>
        <v>0.21916666666666668</v>
      </c>
      <c r="AQ100" s="83">
        <v>600</v>
      </c>
      <c r="AR100" s="87">
        <v>0.25</v>
      </c>
      <c r="AS100" s="83">
        <v>681</v>
      </c>
      <c r="AT100" s="88">
        <f t="shared" ref="AT100:AT106" si="18">AS100/2400</f>
        <v>0.28375</v>
      </c>
      <c r="AU100" s="83">
        <v>600</v>
      </c>
      <c r="AV100" s="87">
        <v>0.25</v>
      </c>
      <c r="AW100" s="83">
        <v>608</v>
      </c>
      <c r="AX100" s="88">
        <f t="shared" ref="AX100:AX106" si="19">AW100/2400</f>
        <v>0.25333333333333335</v>
      </c>
      <c r="AY100" s="85">
        <f t="shared" ref="AY100:AY106" si="20">AI100+AM100+AQ100+AU100</f>
        <v>2400</v>
      </c>
      <c r="AZ100" s="87">
        <v>1</v>
      </c>
      <c r="BA100" s="85">
        <f t="shared" ref="BA100:BB106" si="21">AK100+AO100+AS100+AW100</f>
        <v>2174</v>
      </c>
      <c r="BB100" s="88">
        <f t="shared" si="21"/>
        <v>0.90583333333333349</v>
      </c>
      <c r="BC100" s="8"/>
    </row>
    <row r="101" spans="2:55" ht="75" x14ac:dyDescent="0.25">
      <c r="B101" s="31"/>
      <c r="C101" s="11" t="s">
        <v>310</v>
      </c>
      <c r="D101" s="11" t="s">
        <v>311</v>
      </c>
      <c r="E101" s="11" t="s">
        <v>312</v>
      </c>
      <c r="F101" s="75" t="s">
        <v>313</v>
      </c>
      <c r="G101" s="11"/>
      <c r="H101" s="11"/>
      <c r="I101" s="13" t="s">
        <v>20</v>
      </c>
      <c r="J101" s="13" t="s">
        <v>122</v>
      </c>
      <c r="K101" s="13" t="s">
        <v>21</v>
      </c>
      <c r="L101" s="81" t="s">
        <v>21</v>
      </c>
      <c r="M101" s="82">
        <v>2400</v>
      </c>
      <c r="N101" s="88">
        <v>1</v>
      </c>
      <c r="O101" s="82">
        <v>2400</v>
      </c>
      <c r="P101" s="83">
        <v>2017</v>
      </c>
      <c r="Q101" s="83">
        <v>2018</v>
      </c>
      <c r="R101" s="8"/>
      <c r="S101" s="8"/>
      <c r="T101" s="8"/>
      <c r="U101" s="84" t="s">
        <v>621</v>
      </c>
      <c r="V101" s="84" t="s">
        <v>616</v>
      </c>
      <c r="W101" s="85">
        <v>46454</v>
      </c>
      <c r="X101" s="85">
        <v>46454</v>
      </c>
      <c r="Y101" s="85">
        <v>46454</v>
      </c>
      <c r="Z101" s="85">
        <v>46454</v>
      </c>
      <c r="AA101" s="85">
        <v>0</v>
      </c>
      <c r="AB101" s="85">
        <v>46454</v>
      </c>
      <c r="AC101" s="86" t="s">
        <v>617</v>
      </c>
      <c r="AD101" s="83" t="s">
        <v>22</v>
      </c>
      <c r="AE101" s="83" t="s">
        <v>22</v>
      </c>
      <c r="AF101" s="83" t="s">
        <v>22</v>
      </c>
      <c r="AG101" s="83" t="s">
        <v>22</v>
      </c>
      <c r="AH101" s="83" t="s">
        <v>22</v>
      </c>
      <c r="AI101" s="83">
        <v>600</v>
      </c>
      <c r="AJ101" s="87">
        <v>0.25</v>
      </c>
      <c r="AK101" s="103">
        <v>359</v>
      </c>
      <c r="AL101" s="88">
        <f t="shared" si="16"/>
        <v>0.14958333333333335</v>
      </c>
      <c r="AM101" s="83">
        <v>600</v>
      </c>
      <c r="AN101" s="87">
        <v>0.25</v>
      </c>
      <c r="AO101" s="83">
        <v>526</v>
      </c>
      <c r="AP101" s="88">
        <f t="shared" si="17"/>
        <v>0.21916666666666668</v>
      </c>
      <c r="AQ101" s="83">
        <v>600</v>
      </c>
      <c r="AR101" s="87">
        <v>0.25</v>
      </c>
      <c r="AS101" s="83">
        <v>681</v>
      </c>
      <c r="AT101" s="88">
        <f t="shared" si="18"/>
        <v>0.28375</v>
      </c>
      <c r="AU101" s="83">
        <v>600</v>
      </c>
      <c r="AV101" s="87">
        <v>0.25</v>
      </c>
      <c r="AW101" s="83">
        <v>608</v>
      </c>
      <c r="AX101" s="88">
        <f t="shared" si="19"/>
        <v>0.25333333333333335</v>
      </c>
      <c r="AY101" s="85">
        <f t="shared" si="20"/>
        <v>2400</v>
      </c>
      <c r="AZ101" s="87">
        <v>1</v>
      </c>
      <c r="BA101" s="85">
        <f t="shared" si="21"/>
        <v>2174</v>
      </c>
      <c r="BB101" s="88">
        <f t="shared" si="21"/>
        <v>0.90583333333333349</v>
      </c>
      <c r="BC101" s="8"/>
    </row>
    <row r="102" spans="2:55" ht="90" x14ac:dyDescent="0.25">
      <c r="B102" s="31"/>
      <c r="C102" s="11" t="s">
        <v>314</v>
      </c>
      <c r="D102" s="11" t="s">
        <v>315</v>
      </c>
      <c r="E102" s="11" t="s">
        <v>316</v>
      </c>
      <c r="F102" s="75" t="s">
        <v>317</v>
      </c>
      <c r="G102" s="11"/>
      <c r="H102" s="11"/>
      <c r="I102" s="13" t="s">
        <v>20</v>
      </c>
      <c r="J102" s="13" t="s">
        <v>122</v>
      </c>
      <c r="K102" s="13" t="s">
        <v>32</v>
      </c>
      <c r="L102" s="81" t="s">
        <v>21</v>
      </c>
      <c r="M102" s="82">
        <v>2400</v>
      </c>
      <c r="N102" s="88">
        <v>1</v>
      </c>
      <c r="O102" s="82">
        <v>2400</v>
      </c>
      <c r="P102" s="83">
        <v>2017</v>
      </c>
      <c r="Q102" s="83">
        <v>2018</v>
      </c>
      <c r="R102" s="8"/>
      <c r="S102" s="8"/>
      <c r="T102" s="8"/>
      <c r="U102" s="84" t="s">
        <v>621</v>
      </c>
      <c r="V102" s="84" t="s">
        <v>616</v>
      </c>
      <c r="W102" s="85">
        <v>46454</v>
      </c>
      <c r="X102" s="85">
        <v>46454</v>
      </c>
      <c r="Y102" s="85">
        <v>46454</v>
      </c>
      <c r="Z102" s="85">
        <v>46454</v>
      </c>
      <c r="AA102" s="85">
        <v>0</v>
      </c>
      <c r="AB102" s="85">
        <v>46454</v>
      </c>
      <c r="AC102" s="86" t="s">
        <v>617</v>
      </c>
      <c r="AD102" s="83" t="s">
        <v>22</v>
      </c>
      <c r="AE102" s="83" t="s">
        <v>22</v>
      </c>
      <c r="AF102" s="83" t="s">
        <v>22</v>
      </c>
      <c r="AG102" s="83" t="s">
        <v>22</v>
      </c>
      <c r="AH102" s="83" t="s">
        <v>22</v>
      </c>
      <c r="AI102" s="83">
        <v>600</v>
      </c>
      <c r="AJ102" s="87">
        <v>0.25</v>
      </c>
      <c r="AK102" s="103">
        <v>359</v>
      </c>
      <c r="AL102" s="88">
        <f t="shared" si="16"/>
        <v>0.14958333333333335</v>
      </c>
      <c r="AM102" s="83">
        <v>600</v>
      </c>
      <c r="AN102" s="87">
        <v>0.25</v>
      </c>
      <c r="AO102" s="83">
        <v>526</v>
      </c>
      <c r="AP102" s="88">
        <f t="shared" si="17"/>
        <v>0.21916666666666668</v>
      </c>
      <c r="AQ102" s="83">
        <v>600</v>
      </c>
      <c r="AR102" s="87">
        <v>0.25</v>
      </c>
      <c r="AS102" s="83">
        <v>681</v>
      </c>
      <c r="AT102" s="88">
        <f t="shared" si="18"/>
        <v>0.28375</v>
      </c>
      <c r="AU102" s="83">
        <v>600</v>
      </c>
      <c r="AV102" s="87">
        <v>0.25</v>
      </c>
      <c r="AW102" s="83">
        <v>608</v>
      </c>
      <c r="AX102" s="88">
        <f t="shared" si="19"/>
        <v>0.25333333333333335</v>
      </c>
      <c r="AY102" s="85">
        <f t="shared" si="20"/>
        <v>2400</v>
      </c>
      <c r="AZ102" s="87">
        <v>1</v>
      </c>
      <c r="BA102" s="85">
        <f t="shared" si="21"/>
        <v>2174</v>
      </c>
      <c r="BB102" s="88">
        <f t="shared" si="21"/>
        <v>0.90583333333333349</v>
      </c>
      <c r="BC102" s="8"/>
    </row>
    <row r="103" spans="2:55" ht="75" x14ac:dyDescent="0.25">
      <c r="B103" s="31"/>
      <c r="C103" s="11" t="s">
        <v>318</v>
      </c>
      <c r="D103" s="11" t="s">
        <v>319</v>
      </c>
      <c r="E103" s="11" t="s">
        <v>320</v>
      </c>
      <c r="F103" s="75" t="s">
        <v>321</v>
      </c>
      <c r="G103" s="11" t="s">
        <v>322</v>
      </c>
      <c r="H103" s="11"/>
      <c r="I103" s="13" t="s">
        <v>20</v>
      </c>
      <c r="J103" s="13" t="s">
        <v>122</v>
      </c>
      <c r="K103" s="13" t="s">
        <v>32</v>
      </c>
      <c r="L103" s="81" t="s">
        <v>21</v>
      </c>
      <c r="M103" s="82">
        <v>2400</v>
      </c>
      <c r="N103" s="88">
        <v>1</v>
      </c>
      <c r="O103" s="82">
        <v>2400</v>
      </c>
      <c r="P103" s="83">
        <v>2017</v>
      </c>
      <c r="Q103" s="83">
        <v>2018</v>
      </c>
      <c r="R103" s="8"/>
      <c r="S103" s="8"/>
      <c r="T103" s="8"/>
      <c r="U103" s="84" t="s">
        <v>621</v>
      </c>
      <c r="V103" s="84" t="s">
        <v>616</v>
      </c>
      <c r="W103" s="85">
        <v>46454</v>
      </c>
      <c r="X103" s="85">
        <v>46454</v>
      </c>
      <c r="Y103" s="85">
        <v>46454</v>
      </c>
      <c r="Z103" s="85">
        <v>46454</v>
      </c>
      <c r="AA103" s="85">
        <v>0</v>
      </c>
      <c r="AB103" s="85">
        <v>46454</v>
      </c>
      <c r="AC103" s="86" t="s">
        <v>617</v>
      </c>
      <c r="AD103" s="83" t="s">
        <v>22</v>
      </c>
      <c r="AE103" s="83" t="s">
        <v>22</v>
      </c>
      <c r="AF103" s="83" t="s">
        <v>22</v>
      </c>
      <c r="AG103" s="83" t="s">
        <v>22</v>
      </c>
      <c r="AH103" s="83" t="s">
        <v>22</v>
      </c>
      <c r="AI103" s="83">
        <v>600</v>
      </c>
      <c r="AJ103" s="87">
        <v>0.25</v>
      </c>
      <c r="AK103" s="103">
        <v>359</v>
      </c>
      <c r="AL103" s="88">
        <f t="shared" si="16"/>
        <v>0.14958333333333335</v>
      </c>
      <c r="AM103" s="83">
        <v>600</v>
      </c>
      <c r="AN103" s="87">
        <v>0.25</v>
      </c>
      <c r="AO103" s="83">
        <v>526</v>
      </c>
      <c r="AP103" s="88">
        <f t="shared" si="17"/>
        <v>0.21916666666666668</v>
      </c>
      <c r="AQ103" s="83">
        <v>600</v>
      </c>
      <c r="AR103" s="87">
        <v>0.25</v>
      </c>
      <c r="AS103" s="83">
        <v>681</v>
      </c>
      <c r="AT103" s="88">
        <f t="shared" si="18"/>
        <v>0.28375</v>
      </c>
      <c r="AU103" s="83">
        <v>600</v>
      </c>
      <c r="AV103" s="87">
        <v>0.25</v>
      </c>
      <c r="AW103" s="83">
        <v>608</v>
      </c>
      <c r="AX103" s="88">
        <f t="shared" si="19"/>
        <v>0.25333333333333335</v>
      </c>
      <c r="AY103" s="85">
        <f t="shared" si="20"/>
        <v>2400</v>
      </c>
      <c r="AZ103" s="87">
        <v>1</v>
      </c>
      <c r="BA103" s="85">
        <f t="shared" si="21"/>
        <v>2174</v>
      </c>
      <c r="BB103" s="88">
        <f t="shared" si="21"/>
        <v>0.90583333333333349</v>
      </c>
      <c r="BC103" s="8"/>
    </row>
    <row r="104" spans="2:55" ht="75" x14ac:dyDescent="0.25">
      <c r="B104" s="31"/>
      <c r="C104" s="11" t="s">
        <v>323</v>
      </c>
      <c r="D104" s="11" t="s">
        <v>324</v>
      </c>
      <c r="E104" s="11" t="s">
        <v>325</v>
      </c>
      <c r="F104" s="75" t="s">
        <v>326</v>
      </c>
      <c r="G104" s="11" t="s">
        <v>327</v>
      </c>
      <c r="H104" s="11" t="s">
        <v>328</v>
      </c>
      <c r="I104" s="13" t="s">
        <v>20</v>
      </c>
      <c r="J104" s="13" t="s">
        <v>122</v>
      </c>
      <c r="K104" s="13" t="s">
        <v>32</v>
      </c>
      <c r="L104" s="81" t="s">
        <v>21</v>
      </c>
      <c r="M104" s="82">
        <v>2400</v>
      </c>
      <c r="N104" s="88">
        <v>1</v>
      </c>
      <c r="O104" s="82">
        <v>2400</v>
      </c>
      <c r="P104" s="83">
        <v>2017</v>
      </c>
      <c r="Q104" s="83">
        <v>2018</v>
      </c>
      <c r="R104" s="8"/>
      <c r="S104" s="8"/>
      <c r="T104" s="8"/>
      <c r="U104" s="84" t="s">
        <v>621</v>
      </c>
      <c r="V104" s="84" t="s">
        <v>616</v>
      </c>
      <c r="W104" s="85">
        <v>46454</v>
      </c>
      <c r="X104" s="85">
        <v>46454</v>
      </c>
      <c r="Y104" s="85">
        <v>46454</v>
      </c>
      <c r="Z104" s="85">
        <v>46454</v>
      </c>
      <c r="AA104" s="85">
        <v>0</v>
      </c>
      <c r="AB104" s="85">
        <v>46454</v>
      </c>
      <c r="AC104" s="86" t="s">
        <v>617</v>
      </c>
      <c r="AD104" s="83" t="s">
        <v>22</v>
      </c>
      <c r="AE104" s="83" t="s">
        <v>22</v>
      </c>
      <c r="AF104" s="83" t="s">
        <v>22</v>
      </c>
      <c r="AG104" s="83" t="s">
        <v>22</v>
      </c>
      <c r="AH104" s="83" t="s">
        <v>22</v>
      </c>
      <c r="AI104" s="83">
        <v>600</v>
      </c>
      <c r="AJ104" s="87">
        <v>0.25</v>
      </c>
      <c r="AK104" s="103">
        <v>359</v>
      </c>
      <c r="AL104" s="88">
        <f t="shared" si="16"/>
        <v>0.14958333333333335</v>
      </c>
      <c r="AM104" s="83">
        <v>600</v>
      </c>
      <c r="AN104" s="87">
        <v>0.25</v>
      </c>
      <c r="AO104" s="83">
        <v>526</v>
      </c>
      <c r="AP104" s="88">
        <f t="shared" si="17"/>
        <v>0.21916666666666668</v>
      </c>
      <c r="AQ104" s="83">
        <v>600</v>
      </c>
      <c r="AR104" s="87">
        <v>0.25</v>
      </c>
      <c r="AS104" s="83">
        <v>681</v>
      </c>
      <c r="AT104" s="88">
        <f t="shared" si="18"/>
        <v>0.28375</v>
      </c>
      <c r="AU104" s="83">
        <v>600</v>
      </c>
      <c r="AV104" s="87">
        <v>0.25</v>
      </c>
      <c r="AW104" s="83">
        <v>608</v>
      </c>
      <c r="AX104" s="88">
        <f t="shared" si="19"/>
        <v>0.25333333333333335</v>
      </c>
      <c r="AY104" s="85">
        <f t="shared" si="20"/>
        <v>2400</v>
      </c>
      <c r="AZ104" s="87">
        <v>1</v>
      </c>
      <c r="BA104" s="85">
        <f t="shared" si="21"/>
        <v>2174</v>
      </c>
      <c r="BB104" s="88">
        <f t="shared" si="21"/>
        <v>0.90583333333333349</v>
      </c>
      <c r="BC104" s="8"/>
    </row>
    <row r="105" spans="2:55" ht="75" x14ac:dyDescent="0.25">
      <c r="B105" s="31"/>
      <c r="C105" s="11" t="s">
        <v>329</v>
      </c>
      <c r="D105" s="11" t="s">
        <v>330</v>
      </c>
      <c r="E105" s="11" t="s">
        <v>331</v>
      </c>
      <c r="F105" s="75" t="s">
        <v>332</v>
      </c>
      <c r="G105" s="11" t="s">
        <v>333</v>
      </c>
      <c r="H105" s="11"/>
      <c r="I105" s="13" t="s">
        <v>20</v>
      </c>
      <c r="J105" s="13" t="s">
        <v>122</v>
      </c>
      <c r="K105" s="13" t="s">
        <v>32</v>
      </c>
      <c r="L105" s="81" t="s">
        <v>21</v>
      </c>
      <c r="M105" s="82">
        <v>2400</v>
      </c>
      <c r="N105" s="88">
        <v>1</v>
      </c>
      <c r="O105" s="82">
        <v>2400</v>
      </c>
      <c r="P105" s="83">
        <v>2017</v>
      </c>
      <c r="Q105" s="83">
        <v>2018</v>
      </c>
      <c r="R105" s="8"/>
      <c r="S105" s="8"/>
      <c r="T105" s="8"/>
      <c r="U105" s="84" t="s">
        <v>621</v>
      </c>
      <c r="V105" s="84" t="s">
        <v>616</v>
      </c>
      <c r="W105" s="85">
        <v>46454</v>
      </c>
      <c r="X105" s="85">
        <v>46454</v>
      </c>
      <c r="Y105" s="85">
        <v>46454</v>
      </c>
      <c r="Z105" s="85">
        <v>46454</v>
      </c>
      <c r="AA105" s="85">
        <v>0</v>
      </c>
      <c r="AB105" s="85">
        <v>46454</v>
      </c>
      <c r="AC105" s="86" t="s">
        <v>617</v>
      </c>
      <c r="AD105" s="83" t="s">
        <v>22</v>
      </c>
      <c r="AE105" s="83" t="s">
        <v>22</v>
      </c>
      <c r="AF105" s="83" t="s">
        <v>22</v>
      </c>
      <c r="AG105" s="83" t="s">
        <v>22</v>
      </c>
      <c r="AH105" s="83" t="s">
        <v>22</v>
      </c>
      <c r="AI105" s="83">
        <v>600</v>
      </c>
      <c r="AJ105" s="87">
        <v>0.25</v>
      </c>
      <c r="AK105" s="103">
        <v>359</v>
      </c>
      <c r="AL105" s="88">
        <f t="shared" si="16"/>
        <v>0.14958333333333335</v>
      </c>
      <c r="AM105" s="83">
        <v>600</v>
      </c>
      <c r="AN105" s="87">
        <v>0.25</v>
      </c>
      <c r="AO105" s="83">
        <v>526</v>
      </c>
      <c r="AP105" s="88">
        <f t="shared" si="17"/>
        <v>0.21916666666666668</v>
      </c>
      <c r="AQ105" s="83">
        <v>600</v>
      </c>
      <c r="AR105" s="87">
        <v>0.25</v>
      </c>
      <c r="AS105" s="83">
        <v>681</v>
      </c>
      <c r="AT105" s="88">
        <f t="shared" si="18"/>
        <v>0.28375</v>
      </c>
      <c r="AU105" s="83">
        <v>600</v>
      </c>
      <c r="AV105" s="87">
        <v>0.25</v>
      </c>
      <c r="AW105" s="83">
        <v>608</v>
      </c>
      <c r="AX105" s="88">
        <f t="shared" si="19"/>
        <v>0.25333333333333335</v>
      </c>
      <c r="AY105" s="85">
        <f t="shared" si="20"/>
        <v>2400</v>
      </c>
      <c r="AZ105" s="87">
        <v>1</v>
      </c>
      <c r="BA105" s="85">
        <f t="shared" si="21"/>
        <v>2174</v>
      </c>
      <c r="BB105" s="88">
        <f t="shared" si="21"/>
        <v>0.90583333333333349</v>
      </c>
      <c r="BC105" s="8"/>
    </row>
    <row r="106" spans="2:55" ht="75" x14ac:dyDescent="0.25">
      <c r="B106" s="31"/>
      <c r="C106" s="11" t="s">
        <v>334</v>
      </c>
      <c r="D106" s="11" t="s">
        <v>335</v>
      </c>
      <c r="E106" s="11" t="s">
        <v>336</v>
      </c>
      <c r="F106" s="75" t="s">
        <v>337</v>
      </c>
      <c r="G106" s="11" t="s">
        <v>338</v>
      </c>
      <c r="H106" s="11"/>
      <c r="I106" s="13" t="s">
        <v>20</v>
      </c>
      <c r="J106" s="13" t="s">
        <v>122</v>
      </c>
      <c r="K106" s="13" t="s">
        <v>32</v>
      </c>
      <c r="L106" s="81" t="s">
        <v>21</v>
      </c>
      <c r="M106" s="82">
        <v>2400</v>
      </c>
      <c r="N106" s="88">
        <v>1</v>
      </c>
      <c r="O106" s="82">
        <v>2400</v>
      </c>
      <c r="P106" s="83">
        <v>2017</v>
      </c>
      <c r="Q106" s="83">
        <v>2018</v>
      </c>
      <c r="R106" s="8"/>
      <c r="S106" s="8"/>
      <c r="T106" s="8"/>
      <c r="U106" s="84" t="s">
        <v>621</v>
      </c>
      <c r="V106" s="84" t="s">
        <v>616</v>
      </c>
      <c r="W106" s="85">
        <v>46454</v>
      </c>
      <c r="X106" s="85">
        <v>46454</v>
      </c>
      <c r="Y106" s="85">
        <v>46454</v>
      </c>
      <c r="Z106" s="85">
        <v>46454</v>
      </c>
      <c r="AA106" s="85">
        <v>0</v>
      </c>
      <c r="AB106" s="85">
        <v>46454</v>
      </c>
      <c r="AC106" s="86" t="s">
        <v>617</v>
      </c>
      <c r="AD106" s="83" t="s">
        <v>22</v>
      </c>
      <c r="AE106" s="83" t="s">
        <v>22</v>
      </c>
      <c r="AF106" s="83" t="s">
        <v>22</v>
      </c>
      <c r="AG106" s="83" t="s">
        <v>22</v>
      </c>
      <c r="AH106" s="83" t="s">
        <v>22</v>
      </c>
      <c r="AI106" s="83">
        <v>600</v>
      </c>
      <c r="AJ106" s="87">
        <v>0.25</v>
      </c>
      <c r="AK106" s="103">
        <v>359</v>
      </c>
      <c r="AL106" s="88">
        <f t="shared" si="16"/>
        <v>0.14958333333333335</v>
      </c>
      <c r="AM106" s="83">
        <v>600</v>
      </c>
      <c r="AN106" s="87">
        <v>0.25</v>
      </c>
      <c r="AO106" s="83">
        <v>526</v>
      </c>
      <c r="AP106" s="88">
        <f t="shared" si="17"/>
        <v>0.21916666666666668</v>
      </c>
      <c r="AQ106" s="83">
        <v>600</v>
      </c>
      <c r="AR106" s="87">
        <v>0.25</v>
      </c>
      <c r="AS106" s="83">
        <v>681</v>
      </c>
      <c r="AT106" s="88">
        <f t="shared" si="18"/>
        <v>0.28375</v>
      </c>
      <c r="AU106" s="83">
        <v>600</v>
      </c>
      <c r="AV106" s="87">
        <v>0.25</v>
      </c>
      <c r="AW106" s="83">
        <v>608</v>
      </c>
      <c r="AX106" s="88">
        <f t="shared" si="19"/>
        <v>0.25333333333333335</v>
      </c>
      <c r="AY106" s="85">
        <f t="shared" si="20"/>
        <v>2400</v>
      </c>
      <c r="AZ106" s="87">
        <v>1</v>
      </c>
      <c r="BA106" s="85">
        <f t="shared" si="21"/>
        <v>2174</v>
      </c>
      <c r="BB106" s="88">
        <f t="shared" si="21"/>
        <v>0.90583333333333349</v>
      </c>
      <c r="BC106" s="8"/>
    </row>
    <row r="107" spans="2:55" ht="30" x14ac:dyDescent="0.25">
      <c r="B107" s="31" t="s">
        <v>61</v>
      </c>
      <c r="C107" s="74" t="s">
        <v>339</v>
      </c>
      <c r="D107" s="10"/>
      <c r="E107" s="11"/>
      <c r="F107" s="104"/>
      <c r="G107" s="11"/>
      <c r="H107" s="11"/>
      <c r="I107" s="13"/>
      <c r="J107" s="13"/>
      <c r="K107" s="13"/>
      <c r="L107" s="79"/>
      <c r="M107" s="79"/>
      <c r="N107" s="8"/>
      <c r="O107" s="8"/>
      <c r="P107" s="8"/>
      <c r="Q107" s="80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2:55" ht="75" x14ac:dyDescent="0.25">
      <c r="B108" s="31" t="s">
        <v>24</v>
      </c>
      <c r="C108" s="11" t="s">
        <v>340</v>
      </c>
      <c r="D108" s="11" t="s">
        <v>341</v>
      </c>
      <c r="E108" s="11" t="s">
        <v>342</v>
      </c>
      <c r="F108" s="75" t="s">
        <v>343</v>
      </c>
      <c r="G108" s="11"/>
      <c r="H108" s="11" t="s">
        <v>344</v>
      </c>
      <c r="I108" s="13" t="s">
        <v>20</v>
      </c>
      <c r="J108" s="13" t="s">
        <v>122</v>
      </c>
      <c r="K108" s="13" t="s">
        <v>32</v>
      </c>
      <c r="L108" s="81" t="s">
        <v>21</v>
      </c>
      <c r="M108" s="81">
        <v>77</v>
      </c>
      <c r="N108" s="88">
        <v>1</v>
      </c>
      <c r="O108" s="81">
        <v>77</v>
      </c>
      <c r="P108" s="83">
        <v>2017</v>
      </c>
      <c r="Q108" s="83">
        <v>2018</v>
      </c>
      <c r="R108" s="8"/>
      <c r="S108" s="8"/>
      <c r="T108" s="8"/>
      <c r="U108" s="84" t="s">
        <v>621</v>
      </c>
      <c r="V108" s="84" t="s">
        <v>616</v>
      </c>
      <c r="W108" s="85">
        <v>46454</v>
      </c>
      <c r="X108" s="85">
        <v>46454</v>
      </c>
      <c r="Y108" s="85">
        <v>46454</v>
      </c>
      <c r="Z108" s="85">
        <v>46454</v>
      </c>
      <c r="AA108" s="85">
        <v>0</v>
      </c>
      <c r="AB108" s="85">
        <v>46454</v>
      </c>
      <c r="AC108" s="86" t="s">
        <v>617</v>
      </c>
      <c r="AD108" s="83" t="s">
        <v>22</v>
      </c>
      <c r="AE108" s="83" t="s">
        <v>22</v>
      </c>
      <c r="AF108" s="83" t="s">
        <v>22</v>
      </c>
      <c r="AG108" s="83" t="s">
        <v>22</v>
      </c>
      <c r="AH108" s="83" t="s">
        <v>22</v>
      </c>
      <c r="AI108" s="83">
        <v>19</v>
      </c>
      <c r="AJ108" s="87">
        <v>0.25</v>
      </c>
      <c r="AK108" s="103">
        <v>54</v>
      </c>
      <c r="AL108" s="88">
        <f>AK108/M108</f>
        <v>0.70129870129870131</v>
      </c>
      <c r="AM108" s="83">
        <v>19</v>
      </c>
      <c r="AN108" s="87">
        <v>0.25</v>
      </c>
      <c r="AO108" s="83">
        <v>59</v>
      </c>
      <c r="AP108" s="88">
        <f>AO108/77</f>
        <v>0.76623376623376627</v>
      </c>
      <c r="AQ108" s="83">
        <v>19</v>
      </c>
      <c r="AR108" s="87">
        <v>0.25</v>
      </c>
      <c r="AS108" s="83">
        <v>57</v>
      </c>
      <c r="AT108" s="88">
        <f>AS108/77</f>
        <v>0.74025974025974028</v>
      </c>
      <c r="AU108" s="83">
        <v>20</v>
      </c>
      <c r="AV108" s="87">
        <v>0.25</v>
      </c>
      <c r="AW108" s="83">
        <v>60</v>
      </c>
      <c r="AX108" s="88">
        <f>AW108/77</f>
        <v>0.77922077922077926</v>
      </c>
      <c r="AY108" s="85">
        <f>AI108+AM108+AQ108+AU108</f>
        <v>77</v>
      </c>
      <c r="AZ108" s="87">
        <v>1</v>
      </c>
      <c r="BA108" s="85">
        <f t="shared" ref="BA108:BB110" si="22">AK108+AO108+AS108+AW108</f>
        <v>230</v>
      </c>
      <c r="BB108" s="88">
        <f t="shared" si="22"/>
        <v>2.9870129870129869</v>
      </c>
      <c r="BC108" s="8"/>
    </row>
    <row r="109" spans="2:55" ht="60" x14ac:dyDescent="0.25">
      <c r="B109" s="31"/>
      <c r="C109" s="11" t="s">
        <v>345</v>
      </c>
      <c r="D109" s="11" t="s">
        <v>346</v>
      </c>
      <c r="E109" s="11" t="s">
        <v>347</v>
      </c>
      <c r="F109" s="75" t="s">
        <v>348</v>
      </c>
      <c r="G109" s="11" t="s">
        <v>349</v>
      </c>
      <c r="H109" s="11"/>
      <c r="I109" s="13" t="s">
        <v>20</v>
      </c>
      <c r="J109" s="13" t="s">
        <v>122</v>
      </c>
      <c r="K109" s="13" t="s">
        <v>32</v>
      </c>
      <c r="L109" s="81" t="s">
        <v>21</v>
      </c>
      <c r="M109" s="81">
        <v>77</v>
      </c>
      <c r="N109" s="88">
        <v>1</v>
      </c>
      <c r="O109" s="81">
        <v>77</v>
      </c>
      <c r="P109" s="83">
        <v>2017</v>
      </c>
      <c r="Q109" s="83">
        <v>2018</v>
      </c>
      <c r="R109" s="8"/>
      <c r="S109" s="8"/>
      <c r="T109" s="8"/>
      <c r="U109" s="84" t="s">
        <v>621</v>
      </c>
      <c r="V109" s="84" t="s">
        <v>616</v>
      </c>
      <c r="W109" s="85">
        <v>46454</v>
      </c>
      <c r="X109" s="85">
        <v>46454</v>
      </c>
      <c r="Y109" s="85">
        <v>46454</v>
      </c>
      <c r="Z109" s="85">
        <v>46454</v>
      </c>
      <c r="AA109" s="85">
        <v>0</v>
      </c>
      <c r="AB109" s="85">
        <v>46454</v>
      </c>
      <c r="AC109" s="86" t="s">
        <v>617</v>
      </c>
      <c r="AD109" s="83" t="s">
        <v>22</v>
      </c>
      <c r="AE109" s="83" t="s">
        <v>22</v>
      </c>
      <c r="AF109" s="83" t="s">
        <v>22</v>
      </c>
      <c r="AG109" s="83" t="s">
        <v>22</v>
      </c>
      <c r="AH109" s="83" t="s">
        <v>22</v>
      </c>
      <c r="AI109" s="83">
        <v>19</v>
      </c>
      <c r="AJ109" s="87">
        <v>0.25</v>
      </c>
      <c r="AK109" s="103">
        <v>54</v>
      </c>
      <c r="AL109" s="88">
        <f>AK109/M109</f>
        <v>0.70129870129870131</v>
      </c>
      <c r="AM109" s="83">
        <v>19</v>
      </c>
      <c r="AN109" s="87">
        <v>0.25</v>
      </c>
      <c r="AO109" s="83">
        <v>59</v>
      </c>
      <c r="AP109" s="88">
        <f>AO109/77</f>
        <v>0.76623376623376627</v>
      </c>
      <c r="AQ109" s="83">
        <v>19</v>
      </c>
      <c r="AR109" s="87">
        <v>0.25</v>
      </c>
      <c r="AS109" s="83">
        <v>57</v>
      </c>
      <c r="AT109" s="88">
        <f>AS109/77</f>
        <v>0.74025974025974028</v>
      </c>
      <c r="AU109" s="83">
        <v>20</v>
      </c>
      <c r="AV109" s="87">
        <v>0.25</v>
      </c>
      <c r="AW109" s="83">
        <v>60</v>
      </c>
      <c r="AX109" s="88">
        <f>AW109/77</f>
        <v>0.77922077922077926</v>
      </c>
      <c r="AY109" s="85">
        <f>AI109+AM109+AQ109+AU109</f>
        <v>77</v>
      </c>
      <c r="AZ109" s="87">
        <v>1</v>
      </c>
      <c r="BA109" s="85">
        <f t="shared" si="22"/>
        <v>230</v>
      </c>
      <c r="BB109" s="88">
        <f t="shared" si="22"/>
        <v>2.9870129870129869</v>
      </c>
      <c r="BC109" s="8"/>
    </row>
    <row r="110" spans="2:55" ht="90" x14ac:dyDescent="0.25">
      <c r="B110" s="31"/>
      <c r="C110" s="11" t="s">
        <v>350</v>
      </c>
      <c r="D110" s="11" t="s">
        <v>351</v>
      </c>
      <c r="E110" s="11" t="s">
        <v>352</v>
      </c>
      <c r="F110" s="75" t="s">
        <v>353</v>
      </c>
      <c r="G110" s="11" t="s">
        <v>354</v>
      </c>
      <c r="H110" s="11"/>
      <c r="I110" s="13" t="s">
        <v>20</v>
      </c>
      <c r="J110" s="13" t="s">
        <v>122</v>
      </c>
      <c r="K110" s="13" t="s">
        <v>32</v>
      </c>
      <c r="L110" s="81" t="s">
        <v>21</v>
      </c>
      <c r="M110" s="81">
        <v>77</v>
      </c>
      <c r="N110" s="88">
        <v>1</v>
      </c>
      <c r="O110" s="81">
        <v>77</v>
      </c>
      <c r="P110" s="83">
        <v>2017</v>
      </c>
      <c r="Q110" s="83">
        <v>2018</v>
      </c>
      <c r="R110" s="8"/>
      <c r="S110" s="8"/>
      <c r="T110" s="8"/>
      <c r="U110" s="84" t="s">
        <v>621</v>
      </c>
      <c r="V110" s="84" t="s">
        <v>616</v>
      </c>
      <c r="W110" s="85">
        <v>46454</v>
      </c>
      <c r="X110" s="85">
        <v>46454</v>
      </c>
      <c r="Y110" s="85">
        <v>46454</v>
      </c>
      <c r="Z110" s="85">
        <v>46454</v>
      </c>
      <c r="AA110" s="85">
        <v>0</v>
      </c>
      <c r="AB110" s="85">
        <v>46454</v>
      </c>
      <c r="AC110" s="86" t="s">
        <v>617</v>
      </c>
      <c r="AD110" s="83" t="s">
        <v>22</v>
      </c>
      <c r="AE110" s="83" t="s">
        <v>22</v>
      </c>
      <c r="AF110" s="83" t="s">
        <v>22</v>
      </c>
      <c r="AG110" s="83" t="s">
        <v>22</v>
      </c>
      <c r="AH110" s="83" t="s">
        <v>22</v>
      </c>
      <c r="AI110" s="83">
        <v>19</v>
      </c>
      <c r="AJ110" s="87">
        <v>0.25</v>
      </c>
      <c r="AK110" s="103">
        <v>54</v>
      </c>
      <c r="AL110" s="88">
        <f>AK110/M110</f>
        <v>0.70129870129870131</v>
      </c>
      <c r="AM110" s="83">
        <v>19</v>
      </c>
      <c r="AN110" s="87">
        <v>0.25</v>
      </c>
      <c r="AO110" s="83">
        <v>59</v>
      </c>
      <c r="AP110" s="88">
        <f>AO110/77</f>
        <v>0.76623376623376627</v>
      </c>
      <c r="AQ110" s="83">
        <v>19</v>
      </c>
      <c r="AR110" s="87">
        <v>0.25</v>
      </c>
      <c r="AS110" s="83">
        <v>57</v>
      </c>
      <c r="AT110" s="88">
        <f>AS110/77</f>
        <v>0.74025974025974028</v>
      </c>
      <c r="AU110" s="83">
        <v>20</v>
      </c>
      <c r="AV110" s="87">
        <v>0.25</v>
      </c>
      <c r="AW110" s="83">
        <v>60</v>
      </c>
      <c r="AX110" s="88">
        <f>AW110/77</f>
        <v>0.77922077922077926</v>
      </c>
      <c r="AY110" s="85">
        <f>AI110+AM110+AQ110+AU110</f>
        <v>77</v>
      </c>
      <c r="AZ110" s="87">
        <v>1</v>
      </c>
      <c r="BA110" s="85">
        <f t="shared" si="22"/>
        <v>230</v>
      </c>
      <c r="BB110" s="88">
        <f t="shared" si="22"/>
        <v>2.9870129870129869</v>
      </c>
      <c r="BC110" s="8"/>
    </row>
    <row r="111" spans="2:55" ht="30" x14ac:dyDescent="0.25">
      <c r="B111" s="31" t="s">
        <v>61</v>
      </c>
      <c r="C111" s="116" t="s">
        <v>355</v>
      </c>
      <c r="D111" s="10"/>
      <c r="E111" s="11"/>
      <c r="F111" s="104"/>
      <c r="G111" s="11"/>
      <c r="H111" s="11"/>
      <c r="I111" s="13"/>
      <c r="J111" s="13"/>
      <c r="K111" s="13"/>
      <c r="L111" s="79"/>
      <c r="M111" s="79"/>
      <c r="N111" s="8"/>
      <c r="O111" s="8"/>
      <c r="P111" s="8"/>
      <c r="Q111" s="80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2:55" ht="75" x14ac:dyDescent="0.25">
      <c r="B112" s="31" t="s">
        <v>24</v>
      </c>
      <c r="C112" s="65" t="s">
        <v>618</v>
      </c>
      <c r="D112" s="11" t="s">
        <v>358</v>
      </c>
      <c r="E112" s="11" t="s">
        <v>359</v>
      </c>
      <c r="F112" s="75" t="s">
        <v>360</v>
      </c>
      <c r="G112" s="11" t="s">
        <v>357</v>
      </c>
      <c r="H112" s="11"/>
      <c r="I112" s="13" t="s">
        <v>20</v>
      </c>
      <c r="J112" s="13" t="s">
        <v>122</v>
      </c>
      <c r="K112" s="13" t="s">
        <v>32</v>
      </c>
      <c r="L112" s="81" t="s">
        <v>21</v>
      </c>
      <c r="M112" s="81">
        <v>12</v>
      </c>
      <c r="N112" s="88">
        <v>1</v>
      </c>
      <c r="O112" s="81">
        <v>12</v>
      </c>
      <c r="P112" s="83">
        <v>2017</v>
      </c>
      <c r="Q112" s="83">
        <v>2018</v>
      </c>
      <c r="R112" s="8"/>
      <c r="S112" s="8"/>
      <c r="T112" s="8"/>
      <c r="U112" s="84" t="s">
        <v>621</v>
      </c>
      <c r="V112" s="84" t="s">
        <v>616</v>
      </c>
      <c r="W112" s="85">
        <v>46454</v>
      </c>
      <c r="X112" s="85">
        <v>46454</v>
      </c>
      <c r="Y112" s="85">
        <v>46454</v>
      </c>
      <c r="Z112" s="85">
        <v>46454</v>
      </c>
      <c r="AA112" s="85">
        <v>0</v>
      </c>
      <c r="AB112" s="85">
        <v>46454</v>
      </c>
      <c r="AC112" s="86" t="s">
        <v>617</v>
      </c>
      <c r="AD112" s="83" t="s">
        <v>22</v>
      </c>
      <c r="AE112" s="83" t="s">
        <v>22</v>
      </c>
      <c r="AF112" s="83" t="s">
        <v>22</v>
      </c>
      <c r="AG112" s="83" t="s">
        <v>22</v>
      </c>
      <c r="AH112" s="83" t="s">
        <v>22</v>
      </c>
      <c r="AI112" s="83">
        <v>3</v>
      </c>
      <c r="AJ112" s="88">
        <f>AI112/12</f>
        <v>0.25</v>
      </c>
      <c r="AK112" s="103">
        <v>3</v>
      </c>
      <c r="AL112" s="88">
        <f>AK112/12</f>
        <v>0.25</v>
      </c>
      <c r="AM112" s="83">
        <v>3</v>
      </c>
      <c r="AN112" s="88">
        <f>AM112/12</f>
        <v>0.25</v>
      </c>
      <c r="AO112" s="83">
        <v>3</v>
      </c>
      <c r="AP112" s="88">
        <f>AO112/12</f>
        <v>0.25</v>
      </c>
      <c r="AQ112" s="83">
        <v>3</v>
      </c>
      <c r="AR112" s="88">
        <f>AQ112/12</f>
        <v>0.25</v>
      </c>
      <c r="AS112" s="83">
        <v>3</v>
      </c>
      <c r="AT112" s="88">
        <f>AS112/12</f>
        <v>0.25</v>
      </c>
      <c r="AU112" s="83"/>
      <c r="AV112" s="88">
        <f>AU112/12</f>
        <v>0</v>
      </c>
      <c r="AW112" s="83">
        <v>3</v>
      </c>
      <c r="AX112" s="88">
        <f>AW112/12</f>
        <v>0.25</v>
      </c>
      <c r="AY112" s="85">
        <f>AI112+AM112+AQ112+AU112</f>
        <v>9</v>
      </c>
      <c r="AZ112" s="87">
        <v>1</v>
      </c>
      <c r="BA112" s="85">
        <f t="shared" ref="BA112:BB114" si="23">AK112+AO112+AS112+AW112</f>
        <v>12</v>
      </c>
      <c r="BB112" s="88">
        <f t="shared" si="23"/>
        <v>1</v>
      </c>
      <c r="BC112" s="8"/>
    </row>
    <row r="113" spans="2:55" ht="90" x14ac:dyDescent="0.25">
      <c r="B113" s="31"/>
      <c r="C113" s="65" t="s">
        <v>619</v>
      </c>
      <c r="D113" s="11" t="s">
        <v>361</v>
      </c>
      <c r="E113" s="11" t="s">
        <v>362</v>
      </c>
      <c r="F113" s="75" t="s">
        <v>363</v>
      </c>
      <c r="G113" s="11" t="s">
        <v>357</v>
      </c>
      <c r="H113" s="11"/>
      <c r="I113" s="13" t="s">
        <v>20</v>
      </c>
      <c r="J113" s="13" t="s">
        <v>122</v>
      </c>
      <c r="K113" s="13" t="s">
        <v>32</v>
      </c>
      <c r="L113" s="81" t="s">
        <v>21</v>
      </c>
      <c r="M113" s="81">
        <v>12</v>
      </c>
      <c r="N113" s="88">
        <v>1</v>
      </c>
      <c r="O113" s="81">
        <v>12</v>
      </c>
      <c r="P113" s="83">
        <v>2017</v>
      </c>
      <c r="Q113" s="83">
        <v>2018</v>
      </c>
      <c r="R113" s="8"/>
      <c r="S113" s="8"/>
      <c r="T113" s="8"/>
      <c r="U113" s="84" t="s">
        <v>621</v>
      </c>
      <c r="V113" s="84" t="s">
        <v>616</v>
      </c>
      <c r="W113" s="85">
        <v>46454</v>
      </c>
      <c r="X113" s="85">
        <v>46454</v>
      </c>
      <c r="Y113" s="85">
        <v>46454</v>
      </c>
      <c r="Z113" s="85">
        <v>46454</v>
      </c>
      <c r="AA113" s="85">
        <v>0</v>
      </c>
      <c r="AB113" s="85">
        <v>46454</v>
      </c>
      <c r="AC113" s="86" t="s">
        <v>617</v>
      </c>
      <c r="AD113" s="83" t="s">
        <v>22</v>
      </c>
      <c r="AE113" s="83" t="s">
        <v>22</v>
      </c>
      <c r="AF113" s="83" t="s">
        <v>22</v>
      </c>
      <c r="AG113" s="83" t="s">
        <v>22</v>
      </c>
      <c r="AH113" s="83" t="s">
        <v>22</v>
      </c>
      <c r="AI113" s="83">
        <v>3</v>
      </c>
      <c r="AJ113" s="88">
        <f>AI113/12</f>
        <v>0.25</v>
      </c>
      <c r="AK113" s="103">
        <v>3</v>
      </c>
      <c r="AL113" s="88">
        <f>AK113/12</f>
        <v>0.25</v>
      </c>
      <c r="AM113" s="83">
        <v>3</v>
      </c>
      <c r="AN113" s="88">
        <f>AM113/12</f>
        <v>0.25</v>
      </c>
      <c r="AO113" s="83">
        <v>3</v>
      </c>
      <c r="AP113" s="88">
        <f>AO113/12</f>
        <v>0.25</v>
      </c>
      <c r="AQ113" s="83">
        <v>3</v>
      </c>
      <c r="AR113" s="88">
        <f>AQ113/12</f>
        <v>0.25</v>
      </c>
      <c r="AS113" s="83">
        <v>3</v>
      </c>
      <c r="AT113" s="88">
        <f>AS113/12</f>
        <v>0.25</v>
      </c>
      <c r="AU113" s="83"/>
      <c r="AV113" s="88">
        <f>AU113/12</f>
        <v>0</v>
      </c>
      <c r="AW113" s="83">
        <v>3</v>
      </c>
      <c r="AX113" s="88">
        <f>AW113/12</f>
        <v>0.25</v>
      </c>
      <c r="AY113" s="85">
        <f>AI113+AM113+AQ113+AU113</f>
        <v>9</v>
      </c>
      <c r="AZ113" s="87">
        <v>1</v>
      </c>
      <c r="BA113" s="85">
        <f t="shared" si="23"/>
        <v>12</v>
      </c>
      <c r="BB113" s="88">
        <f t="shared" si="23"/>
        <v>1</v>
      </c>
      <c r="BC113" s="8"/>
    </row>
    <row r="114" spans="2:55" ht="90" x14ac:dyDescent="0.25">
      <c r="B114" s="31"/>
      <c r="C114" s="65" t="s">
        <v>620</v>
      </c>
      <c r="D114" s="11" t="s">
        <v>364</v>
      </c>
      <c r="E114" s="11" t="s">
        <v>365</v>
      </c>
      <c r="F114" s="75" t="s">
        <v>366</v>
      </c>
      <c r="G114" s="11" t="s">
        <v>357</v>
      </c>
      <c r="H114" s="11"/>
      <c r="I114" s="13" t="s">
        <v>20</v>
      </c>
      <c r="J114" s="13" t="s">
        <v>122</v>
      </c>
      <c r="K114" s="13" t="s">
        <v>32</v>
      </c>
      <c r="L114" s="81" t="s">
        <v>21</v>
      </c>
      <c r="M114" s="81">
        <v>12</v>
      </c>
      <c r="N114" s="88">
        <v>1</v>
      </c>
      <c r="O114" s="81">
        <v>12</v>
      </c>
      <c r="P114" s="83">
        <v>2017</v>
      </c>
      <c r="Q114" s="83">
        <v>2018</v>
      </c>
      <c r="R114" s="8"/>
      <c r="S114" s="8"/>
      <c r="T114" s="8"/>
      <c r="U114" s="84" t="s">
        <v>621</v>
      </c>
      <c r="V114" s="84" t="s">
        <v>616</v>
      </c>
      <c r="W114" s="85">
        <v>46454</v>
      </c>
      <c r="X114" s="85">
        <v>46454</v>
      </c>
      <c r="Y114" s="85">
        <v>46454</v>
      </c>
      <c r="Z114" s="85">
        <v>46454</v>
      </c>
      <c r="AA114" s="85">
        <v>0</v>
      </c>
      <c r="AB114" s="85">
        <v>46454</v>
      </c>
      <c r="AC114" s="86" t="s">
        <v>617</v>
      </c>
      <c r="AD114" s="83" t="s">
        <v>22</v>
      </c>
      <c r="AE114" s="83" t="s">
        <v>22</v>
      </c>
      <c r="AF114" s="83" t="s">
        <v>22</v>
      </c>
      <c r="AG114" s="83" t="s">
        <v>22</v>
      </c>
      <c r="AH114" s="83" t="s">
        <v>22</v>
      </c>
      <c r="AI114" s="83">
        <v>3</v>
      </c>
      <c r="AJ114" s="88">
        <f>AI114/12</f>
        <v>0.25</v>
      </c>
      <c r="AK114" s="103">
        <v>3</v>
      </c>
      <c r="AL114" s="88">
        <f>AK114/12</f>
        <v>0.25</v>
      </c>
      <c r="AM114" s="83">
        <v>3</v>
      </c>
      <c r="AN114" s="88">
        <f>AM114/12</f>
        <v>0.25</v>
      </c>
      <c r="AO114" s="83">
        <v>3</v>
      </c>
      <c r="AP114" s="88">
        <f>AO114/12</f>
        <v>0.25</v>
      </c>
      <c r="AQ114" s="83">
        <v>3</v>
      </c>
      <c r="AR114" s="88">
        <f>AQ114/12</f>
        <v>0.25</v>
      </c>
      <c r="AS114" s="83">
        <v>3</v>
      </c>
      <c r="AT114" s="88">
        <f>AS114/12</f>
        <v>0.25</v>
      </c>
      <c r="AU114" s="83"/>
      <c r="AV114" s="88">
        <f>AU114/12</f>
        <v>0</v>
      </c>
      <c r="AW114" s="83">
        <v>6</v>
      </c>
      <c r="AX114" s="88">
        <f>AW114/12</f>
        <v>0.5</v>
      </c>
      <c r="AY114" s="85">
        <f>AI114+AM114+AQ114+AU114</f>
        <v>9</v>
      </c>
      <c r="AZ114" s="87">
        <v>1</v>
      </c>
      <c r="BA114" s="85">
        <f t="shared" si="23"/>
        <v>15</v>
      </c>
      <c r="BB114" s="88">
        <f t="shared" si="23"/>
        <v>1.25</v>
      </c>
      <c r="BC114" s="8"/>
    </row>
    <row r="115" spans="2:55" ht="49.5" customHeight="1" x14ac:dyDescent="0.25">
      <c r="B115" s="31" t="s">
        <v>61</v>
      </c>
      <c r="C115" s="117" t="s">
        <v>367</v>
      </c>
      <c r="D115" s="10"/>
      <c r="E115" s="11"/>
      <c r="F115" s="104"/>
      <c r="G115" s="11"/>
      <c r="H115" s="11"/>
      <c r="I115" s="13"/>
      <c r="J115" s="13"/>
      <c r="K115" s="13"/>
      <c r="L115" s="79"/>
      <c r="M115" s="79"/>
      <c r="N115" s="8"/>
      <c r="O115" s="8"/>
      <c r="P115" s="8"/>
      <c r="Q115" s="80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2:55" ht="75" x14ac:dyDescent="0.25">
      <c r="B116" s="31" t="s">
        <v>24</v>
      </c>
      <c r="C116" s="11" t="s">
        <v>368</v>
      </c>
      <c r="D116" s="11" t="s">
        <v>369</v>
      </c>
      <c r="E116" s="11" t="s">
        <v>370</v>
      </c>
      <c r="F116" s="75" t="s">
        <v>371</v>
      </c>
      <c r="G116" s="11" t="s">
        <v>338</v>
      </c>
      <c r="H116" s="11"/>
      <c r="I116" s="13" t="s">
        <v>20</v>
      </c>
      <c r="J116" s="13" t="s">
        <v>122</v>
      </c>
      <c r="K116" s="13" t="s">
        <v>32</v>
      </c>
      <c r="L116" s="81" t="s">
        <v>21</v>
      </c>
      <c r="M116" s="81">
        <v>12</v>
      </c>
      <c r="N116" s="88">
        <v>1</v>
      </c>
      <c r="O116" s="81">
        <v>12</v>
      </c>
      <c r="P116" s="83">
        <v>2017</v>
      </c>
      <c r="Q116" s="83">
        <v>2018</v>
      </c>
      <c r="R116" s="8"/>
      <c r="S116" s="8"/>
      <c r="T116" s="8"/>
      <c r="U116" s="84" t="s">
        <v>621</v>
      </c>
      <c r="V116" s="84" t="s">
        <v>616</v>
      </c>
      <c r="W116" s="85">
        <v>46454</v>
      </c>
      <c r="X116" s="85">
        <v>46454</v>
      </c>
      <c r="Y116" s="85">
        <v>46454</v>
      </c>
      <c r="Z116" s="85">
        <v>46454</v>
      </c>
      <c r="AA116" s="85">
        <v>0</v>
      </c>
      <c r="AB116" s="85">
        <v>46454</v>
      </c>
      <c r="AC116" s="86" t="s">
        <v>617</v>
      </c>
      <c r="AD116" s="83" t="s">
        <v>22</v>
      </c>
      <c r="AE116" s="83" t="s">
        <v>22</v>
      </c>
      <c r="AF116" s="83" t="s">
        <v>22</v>
      </c>
      <c r="AG116" s="83" t="s">
        <v>22</v>
      </c>
      <c r="AH116" s="83" t="s">
        <v>22</v>
      </c>
      <c r="AI116" s="83">
        <v>3</v>
      </c>
      <c r="AJ116" s="88">
        <f>AI116/12</f>
        <v>0.25</v>
      </c>
      <c r="AK116" s="103">
        <v>3</v>
      </c>
      <c r="AL116" s="88">
        <f>AK116/12</f>
        <v>0.25</v>
      </c>
      <c r="AM116" s="83">
        <v>3</v>
      </c>
      <c r="AN116" s="88">
        <f>AM116/12</f>
        <v>0.25</v>
      </c>
      <c r="AO116" s="83">
        <v>3</v>
      </c>
      <c r="AP116" s="88">
        <f>AO116/12</f>
        <v>0.25</v>
      </c>
      <c r="AQ116" s="83">
        <v>3</v>
      </c>
      <c r="AR116" s="88">
        <f>AQ116/12</f>
        <v>0.25</v>
      </c>
      <c r="AS116" s="83">
        <v>3</v>
      </c>
      <c r="AT116" s="88">
        <f>AS116/12</f>
        <v>0.25</v>
      </c>
      <c r="AU116" s="83">
        <v>3</v>
      </c>
      <c r="AV116" s="88">
        <f>AU116/12</f>
        <v>0.25</v>
      </c>
      <c r="AW116" s="83">
        <v>3</v>
      </c>
      <c r="AX116" s="88">
        <f>AW116/12</f>
        <v>0.25</v>
      </c>
      <c r="AY116" s="85">
        <f>AI116+AM116+AQ116+AU116</f>
        <v>12</v>
      </c>
      <c r="AZ116" s="87">
        <v>1</v>
      </c>
      <c r="BA116" s="85">
        <f t="shared" ref="BA116:BB118" si="24">AK116+AO116+AS116+AW116</f>
        <v>12</v>
      </c>
      <c r="BB116" s="88">
        <f t="shared" si="24"/>
        <v>1</v>
      </c>
      <c r="BC116" s="8"/>
    </row>
    <row r="117" spans="2:55" ht="75" x14ac:dyDescent="0.25">
      <c r="B117" s="31"/>
      <c r="C117" s="11" t="s">
        <v>372</v>
      </c>
      <c r="D117" s="11" t="s">
        <v>373</v>
      </c>
      <c r="E117" s="11" t="s">
        <v>374</v>
      </c>
      <c r="F117" s="75" t="s">
        <v>375</v>
      </c>
      <c r="G117" s="11" t="s">
        <v>338</v>
      </c>
      <c r="H117" s="11"/>
      <c r="I117" s="13" t="s">
        <v>20</v>
      </c>
      <c r="J117" s="13" t="s">
        <v>122</v>
      </c>
      <c r="K117" s="13" t="s">
        <v>32</v>
      </c>
      <c r="L117" s="81" t="s">
        <v>21</v>
      </c>
      <c r="M117" s="81">
        <v>12</v>
      </c>
      <c r="N117" s="88">
        <v>1</v>
      </c>
      <c r="O117" s="81">
        <v>12</v>
      </c>
      <c r="P117" s="83">
        <v>2017</v>
      </c>
      <c r="Q117" s="83">
        <v>2018</v>
      </c>
      <c r="R117" s="8"/>
      <c r="S117" s="8"/>
      <c r="T117" s="8"/>
      <c r="U117" s="84" t="s">
        <v>621</v>
      </c>
      <c r="V117" s="84" t="s">
        <v>616</v>
      </c>
      <c r="W117" s="85">
        <v>46454</v>
      </c>
      <c r="X117" s="85">
        <v>46454</v>
      </c>
      <c r="Y117" s="85">
        <v>46454</v>
      </c>
      <c r="Z117" s="85">
        <v>46454</v>
      </c>
      <c r="AA117" s="85">
        <v>0</v>
      </c>
      <c r="AB117" s="85">
        <v>46454</v>
      </c>
      <c r="AC117" s="86" t="s">
        <v>617</v>
      </c>
      <c r="AD117" s="83" t="s">
        <v>22</v>
      </c>
      <c r="AE117" s="83" t="s">
        <v>22</v>
      </c>
      <c r="AF117" s="83" t="s">
        <v>22</v>
      </c>
      <c r="AG117" s="83" t="s">
        <v>22</v>
      </c>
      <c r="AH117" s="83" t="s">
        <v>22</v>
      </c>
      <c r="AI117" s="83">
        <v>3</v>
      </c>
      <c r="AJ117" s="88">
        <f>AI117/12</f>
        <v>0.25</v>
      </c>
      <c r="AK117" s="103">
        <v>3</v>
      </c>
      <c r="AL117" s="88">
        <f>AK117/12</f>
        <v>0.25</v>
      </c>
      <c r="AM117" s="83">
        <v>3</v>
      </c>
      <c r="AN117" s="88">
        <f>AM117/12</f>
        <v>0.25</v>
      </c>
      <c r="AO117" s="83">
        <v>3</v>
      </c>
      <c r="AP117" s="88">
        <f>AO117/12</f>
        <v>0.25</v>
      </c>
      <c r="AQ117" s="83">
        <v>3</v>
      </c>
      <c r="AR117" s="88">
        <f>AQ117/12</f>
        <v>0.25</v>
      </c>
      <c r="AS117" s="83">
        <v>3</v>
      </c>
      <c r="AT117" s="88">
        <f>AS117/12</f>
        <v>0.25</v>
      </c>
      <c r="AU117" s="83">
        <v>3</v>
      </c>
      <c r="AV117" s="88">
        <f>AU117/12</f>
        <v>0.25</v>
      </c>
      <c r="AW117" s="83">
        <v>3</v>
      </c>
      <c r="AX117" s="88">
        <f>AW117/12</f>
        <v>0.25</v>
      </c>
      <c r="AY117" s="85">
        <f>AI117+AM117+AQ117+AU117</f>
        <v>12</v>
      </c>
      <c r="AZ117" s="87">
        <v>1</v>
      </c>
      <c r="BA117" s="85">
        <f t="shared" si="24"/>
        <v>12</v>
      </c>
      <c r="BB117" s="88">
        <f t="shared" si="24"/>
        <v>1</v>
      </c>
      <c r="BC117" s="8"/>
    </row>
    <row r="118" spans="2:55" ht="60" x14ac:dyDescent="0.25">
      <c r="B118" s="31"/>
      <c r="C118" s="11" t="s">
        <v>376</v>
      </c>
      <c r="D118" s="11" t="s">
        <v>377</v>
      </c>
      <c r="E118" s="11" t="s">
        <v>378</v>
      </c>
      <c r="F118" s="75" t="s">
        <v>379</v>
      </c>
      <c r="G118" s="11" t="s">
        <v>338</v>
      </c>
      <c r="H118" s="11"/>
      <c r="I118" s="13" t="s">
        <v>20</v>
      </c>
      <c r="J118" s="13" t="s">
        <v>122</v>
      </c>
      <c r="K118" s="13" t="s">
        <v>32</v>
      </c>
      <c r="L118" s="81" t="s">
        <v>21</v>
      </c>
      <c r="M118" s="81">
        <v>12</v>
      </c>
      <c r="N118" s="88">
        <v>1</v>
      </c>
      <c r="O118" s="81">
        <v>12</v>
      </c>
      <c r="P118" s="83">
        <v>2017</v>
      </c>
      <c r="Q118" s="83">
        <v>2018</v>
      </c>
      <c r="R118" s="8"/>
      <c r="S118" s="8"/>
      <c r="T118" s="8"/>
      <c r="U118" s="84" t="s">
        <v>621</v>
      </c>
      <c r="V118" s="84" t="s">
        <v>616</v>
      </c>
      <c r="W118" s="85">
        <v>46454</v>
      </c>
      <c r="X118" s="85">
        <v>46454</v>
      </c>
      <c r="Y118" s="85">
        <v>46454</v>
      </c>
      <c r="Z118" s="85">
        <v>46454</v>
      </c>
      <c r="AA118" s="85">
        <v>0</v>
      </c>
      <c r="AB118" s="85">
        <v>46454</v>
      </c>
      <c r="AC118" s="86" t="s">
        <v>617</v>
      </c>
      <c r="AD118" s="83" t="s">
        <v>22</v>
      </c>
      <c r="AE118" s="83" t="s">
        <v>22</v>
      </c>
      <c r="AF118" s="83" t="s">
        <v>22</v>
      </c>
      <c r="AG118" s="83" t="s">
        <v>22</v>
      </c>
      <c r="AH118" s="83" t="s">
        <v>22</v>
      </c>
      <c r="AI118" s="83">
        <v>3</v>
      </c>
      <c r="AJ118" s="88">
        <f>AI118/12</f>
        <v>0.25</v>
      </c>
      <c r="AK118" s="103">
        <v>3</v>
      </c>
      <c r="AL118" s="88">
        <f>AK118/12</f>
        <v>0.25</v>
      </c>
      <c r="AM118" s="83">
        <v>3</v>
      </c>
      <c r="AN118" s="88">
        <f>AM118/12</f>
        <v>0.25</v>
      </c>
      <c r="AO118" s="83">
        <v>3</v>
      </c>
      <c r="AP118" s="88">
        <f>AO118/12</f>
        <v>0.25</v>
      </c>
      <c r="AQ118" s="83">
        <v>3</v>
      </c>
      <c r="AR118" s="88">
        <f>AQ118/12</f>
        <v>0.25</v>
      </c>
      <c r="AS118" s="83">
        <v>3</v>
      </c>
      <c r="AT118" s="88">
        <f>AS118/12</f>
        <v>0.25</v>
      </c>
      <c r="AU118" s="83">
        <v>3</v>
      </c>
      <c r="AV118" s="88">
        <f>AU118/12</f>
        <v>0.25</v>
      </c>
      <c r="AW118" s="83">
        <v>3</v>
      </c>
      <c r="AX118" s="88">
        <f>AW118/12</f>
        <v>0.25</v>
      </c>
      <c r="AY118" s="85">
        <f>AI118+AM118+AQ118+AU118</f>
        <v>12</v>
      </c>
      <c r="AZ118" s="87">
        <v>1</v>
      </c>
      <c r="BA118" s="85">
        <f t="shared" si="24"/>
        <v>12</v>
      </c>
      <c r="BB118" s="88">
        <f t="shared" si="24"/>
        <v>1</v>
      </c>
      <c r="BC118" s="8"/>
    </row>
    <row r="119" spans="2:55" ht="30" x14ac:dyDescent="0.25">
      <c r="B119" s="31" t="s">
        <v>61</v>
      </c>
      <c r="C119" s="117" t="s">
        <v>380</v>
      </c>
      <c r="D119" s="11"/>
      <c r="E119" s="11"/>
      <c r="F119" s="77"/>
      <c r="G119" s="11"/>
      <c r="H119" s="11"/>
      <c r="I119" s="14"/>
      <c r="J119" s="14"/>
      <c r="K119" s="14"/>
      <c r="L119" s="79"/>
      <c r="M119" s="79"/>
      <c r="N119" s="8"/>
      <c r="O119" s="8"/>
      <c r="P119" s="8"/>
      <c r="Q119" s="80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</row>
    <row r="120" spans="2:55" ht="90" x14ac:dyDescent="0.25">
      <c r="B120" s="31" t="s">
        <v>24</v>
      </c>
      <c r="C120" s="66" t="s">
        <v>381</v>
      </c>
      <c r="D120" s="11" t="s">
        <v>382</v>
      </c>
      <c r="E120" s="11" t="s">
        <v>383</v>
      </c>
      <c r="F120" s="75" t="s">
        <v>384</v>
      </c>
      <c r="G120" s="11"/>
      <c r="H120" s="11"/>
      <c r="I120" s="13" t="s">
        <v>20</v>
      </c>
      <c r="J120" s="13" t="s">
        <v>122</v>
      </c>
      <c r="K120" s="13" t="s">
        <v>32</v>
      </c>
      <c r="L120" s="81" t="s">
        <v>21</v>
      </c>
      <c r="M120" s="81">
        <f t="shared" ref="M120:O125" si="25">84+188</f>
        <v>272</v>
      </c>
      <c r="N120" s="88">
        <v>1</v>
      </c>
      <c r="O120" s="81">
        <f t="shared" si="25"/>
        <v>272</v>
      </c>
      <c r="P120" s="83">
        <v>2017</v>
      </c>
      <c r="Q120" s="83">
        <v>2018</v>
      </c>
      <c r="R120" s="8"/>
      <c r="S120" s="8"/>
      <c r="T120" s="8"/>
      <c r="U120" s="84" t="s">
        <v>621</v>
      </c>
      <c r="V120" s="84" t="s">
        <v>616</v>
      </c>
      <c r="W120" s="85">
        <v>46454</v>
      </c>
      <c r="X120" s="85">
        <v>46454</v>
      </c>
      <c r="Y120" s="85">
        <v>46454</v>
      </c>
      <c r="Z120" s="85">
        <v>46454</v>
      </c>
      <c r="AA120" s="85">
        <v>0</v>
      </c>
      <c r="AB120" s="85">
        <v>46454</v>
      </c>
      <c r="AC120" s="86" t="s">
        <v>617</v>
      </c>
      <c r="AD120" s="83" t="s">
        <v>22</v>
      </c>
      <c r="AE120" s="83" t="s">
        <v>22</v>
      </c>
      <c r="AF120" s="83" t="s">
        <v>22</v>
      </c>
      <c r="AG120" s="83" t="s">
        <v>22</v>
      </c>
      <c r="AH120" s="83" t="s">
        <v>22</v>
      </c>
      <c r="AI120" s="83">
        <v>68</v>
      </c>
      <c r="AJ120" s="88">
        <f t="shared" ref="AJ120:AJ125" si="26">AI120/272</f>
        <v>0.25</v>
      </c>
      <c r="AK120" s="103">
        <v>66</v>
      </c>
      <c r="AL120" s="88">
        <f t="shared" ref="AL120:AL125" si="27">AK120/272</f>
        <v>0.24264705882352941</v>
      </c>
      <c r="AM120" s="83">
        <v>68</v>
      </c>
      <c r="AN120" s="88">
        <f t="shared" ref="AN120:AN125" si="28">AM120/272</f>
        <v>0.25</v>
      </c>
      <c r="AO120" s="83">
        <v>51</v>
      </c>
      <c r="AP120" s="88">
        <f t="shared" ref="AP120:AP125" si="29">AO120/272</f>
        <v>0.1875</v>
      </c>
      <c r="AQ120" s="83">
        <v>68</v>
      </c>
      <c r="AR120" s="88">
        <f t="shared" ref="AR120:AR125" si="30">AQ120/272</f>
        <v>0.25</v>
      </c>
      <c r="AS120" s="83">
        <v>54</v>
      </c>
      <c r="AT120" s="88">
        <f t="shared" ref="AT120:AT125" si="31">AS120/272</f>
        <v>0.19852941176470587</v>
      </c>
      <c r="AU120" s="83">
        <v>68</v>
      </c>
      <c r="AV120" s="88">
        <f t="shared" ref="AV120:AV125" si="32">AU120/272</f>
        <v>0.25</v>
      </c>
      <c r="AW120" s="83">
        <v>3</v>
      </c>
      <c r="AX120" s="88">
        <f t="shared" ref="AX120:AX125" si="33">AW120/272</f>
        <v>1.1029411764705883E-2</v>
      </c>
      <c r="AY120" s="85">
        <f t="shared" ref="AY120" si="34">AI120+AM120+AQ120+AU120</f>
        <v>272</v>
      </c>
      <c r="AZ120" s="87">
        <v>1</v>
      </c>
      <c r="BA120" s="85">
        <f t="shared" ref="BA120" si="35">AK120+AO120+AS120+AW120</f>
        <v>174</v>
      </c>
      <c r="BB120" s="88">
        <f t="shared" ref="BB120" si="36">AL120+AP120+AT120+AX120</f>
        <v>0.63970588235294112</v>
      </c>
      <c r="BC120" s="8"/>
    </row>
    <row r="121" spans="2:55" ht="75" x14ac:dyDescent="0.25">
      <c r="B121" s="31"/>
      <c r="C121" s="66" t="s">
        <v>385</v>
      </c>
      <c r="D121" s="11" t="s">
        <v>386</v>
      </c>
      <c r="E121" s="11" t="s">
        <v>387</v>
      </c>
      <c r="F121" s="75" t="s">
        <v>388</v>
      </c>
      <c r="G121" s="11" t="s">
        <v>357</v>
      </c>
      <c r="H121" s="11"/>
      <c r="I121" s="13" t="s">
        <v>20</v>
      </c>
      <c r="J121" s="13" t="s">
        <v>122</v>
      </c>
      <c r="K121" s="13" t="s">
        <v>32</v>
      </c>
      <c r="L121" s="81" t="s">
        <v>21</v>
      </c>
      <c r="M121" s="81">
        <f t="shared" si="25"/>
        <v>272</v>
      </c>
      <c r="N121" s="88">
        <v>1</v>
      </c>
      <c r="O121" s="81">
        <f t="shared" si="25"/>
        <v>272</v>
      </c>
      <c r="P121" s="83">
        <v>2017</v>
      </c>
      <c r="Q121" s="83">
        <v>2018</v>
      </c>
      <c r="R121" s="8"/>
      <c r="S121" s="8"/>
      <c r="T121" s="8"/>
      <c r="U121" s="84" t="s">
        <v>621</v>
      </c>
      <c r="V121" s="84" t="s">
        <v>616</v>
      </c>
      <c r="W121" s="85">
        <v>46454</v>
      </c>
      <c r="X121" s="85">
        <v>46454</v>
      </c>
      <c r="Y121" s="85">
        <v>46454</v>
      </c>
      <c r="Z121" s="85">
        <v>46454</v>
      </c>
      <c r="AA121" s="85">
        <v>0</v>
      </c>
      <c r="AB121" s="85">
        <v>46454</v>
      </c>
      <c r="AC121" s="86" t="s">
        <v>617</v>
      </c>
      <c r="AD121" s="83" t="s">
        <v>22</v>
      </c>
      <c r="AE121" s="83" t="s">
        <v>22</v>
      </c>
      <c r="AF121" s="83" t="s">
        <v>22</v>
      </c>
      <c r="AG121" s="83" t="s">
        <v>22</v>
      </c>
      <c r="AH121" s="83" t="s">
        <v>22</v>
      </c>
      <c r="AI121" s="83">
        <v>68</v>
      </c>
      <c r="AJ121" s="88">
        <f t="shared" si="26"/>
        <v>0.25</v>
      </c>
      <c r="AK121" s="103">
        <v>66</v>
      </c>
      <c r="AL121" s="88">
        <f t="shared" si="27"/>
        <v>0.24264705882352941</v>
      </c>
      <c r="AM121" s="83">
        <v>68</v>
      </c>
      <c r="AN121" s="88">
        <f t="shared" si="28"/>
        <v>0.25</v>
      </c>
      <c r="AO121" s="83">
        <v>51</v>
      </c>
      <c r="AP121" s="88">
        <f t="shared" si="29"/>
        <v>0.1875</v>
      </c>
      <c r="AQ121" s="83">
        <v>68</v>
      </c>
      <c r="AR121" s="88">
        <f t="shared" si="30"/>
        <v>0.25</v>
      </c>
      <c r="AS121" s="83">
        <v>54</v>
      </c>
      <c r="AT121" s="88">
        <f t="shared" si="31"/>
        <v>0.19852941176470587</v>
      </c>
      <c r="AU121" s="83">
        <v>68</v>
      </c>
      <c r="AV121" s="88">
        <f t="shared" si="32"/>
        <v>0.25</v>
      </c>
      <c r="AW121" s="83">
        <v>3</v>
      </c>
      <c r="AX121" s="88">
        <f t="shared" si="33"/>
        <v>1.1029411764705883E-2</v>
      </c>
      <c r="AY121" s="85">
        <f t="shared" ref="AY121" si="37">AI121+AM121+AQ121+AU121</f>
        <v>272</v>
      </c>
      <c r="AZ121" s="87">
        <v>1</v>
      </c>
      <c r="BA121" s="85">
        <f t="shared" ref="BA121" si="38">AK121+AO121+AS121+AW121</f>
        <v>174</v>
      </c>
      <c r="BB121" s="88">
        <f t="shared" ref="BB121" si="39">AL121+AP121+AT121+AX121</f>
        <v>0.63970588235294112</v>
      </c>
      <c r="BC121" s="8"/>
    </row>
    <row r="122" spans="2:55" ht="90" x14ac:dyDescent="0.25">
      <c r="B122" s="31"/>
      <c r="C122" s="66" t="s">
        <v>389</v>
      </c>
      <c r="D122" s="11" t="s">
        <v>390</v>
      </c>
      <c r="E122" s="11" t="s">
        <v>391</v>
      </c>
      <c r="F122" s="75" t="s">
        <v>392</v>
      </c>
      <c r="G122" s="11" t="s">
        <v>357</v>
      </c>
      <c r="H122" s="11"/>
      <c r="I122" s="13" t="s">
        <v>20</v>
      </c>
      <c r="J122" s="13" t="s">
        <v>122</v>
      </c>
      <c r="K122" s="13" t="s">
        <v>32</v>
      </c>
      <c r="L122" s="81" t="s">
        <v>21</v>
      </c>
      <c r="M122" s="81">
        <f t="shared" si="25"/>
        <v>272</v>
      </c>
      <c r="N122" s="88">
        <v>1</v>
      </c>
      <c r="O122" s="81">
        <f t="shared" si="25"/>
        <v>272</v>
      </c>
      <c r="P122" s="83">
        <v>2017</v>
      </c>
      <c r="Q122" s="83">
        <v>2018</v>
      </c>
      <c r="R122" s="8"/>
      <c r="S122" s="8"/>
      <c r="T122" s="8"/>
      <c r="U122" s="84" t="s">
        <v>621</v>
      </c>
      <c r="V122" s="84" t="s">
        <v>616</v>
      </c>
      <c r="W122" s="85">
        <v>46454</v>
      </c>
      <c r="X122" s="85">
        <v>46454</v>
      </c>
      <c r="Y122" s="85">
        <v>46454</v>
      </c>
      <c r="Z122" s="85">
        <v>46454</v>
      </c>
      <c r="AA122" s="85">
        <v>0</v>
      </c>
      <c r="AB122" s="85">
        <v>46454</v>
      </c>
      <c r="AC122" s="86" t="s">
        <v>617</v>
      </c>
      <c r="AD122" s="83" t="s">
        <v>22</v>
      </c>
      <c r="AE122" s="83" t="s">
        <v>22</v>
      </c>
      <c r="AF122" s="83" t="s">
        <v>22</v>
      </c>
      <c r="AG122" s="83" t="s">
        <v>22</v>
      </c>
      <c r="AH122" s="83" t="s">
        <v>22</v>
      </c>
      <c r="AI122" s="83">
        <v>68</v>
      </c>
      <c r="AJ122" s="88">
        <f t="shared" si="26"/>
        <v>0.25</v>
      </c>
      <c r="AK122" s="103">
        <v>66</v>
      </c>
      <c r="AL122" s="88">
        <f t="shared" si="27"/>
        <v>0.24264705882352941</v>
      </c>
      <c r="AM122" s="83">
        <v>68</v>
      </c>
      <c r="AN122" s="88">
        <f t="shared" si="28"/>
        <v>0.25</v>
      </c>
      <c r="AO122" s="83">
        <v>51</v>
      </c>
      <c r="AP122" s="88">
        <f t="shared" si="29"/>
        <v>0.1875</v>
      </c>
      <c r="AQ122" s="83">
        <v>68</v>
      </c>
      <c r="AR122" s="88">
        <f t="shared" si="30"/>
        <v>0.25</v>
      </c>
      <c r="AS122" s="83">
        <v>54</v>
      </c>
      <c r="AT122" s="88">
        <f t="shared" si="31"/>
        <v>0.19852941176470587</v>
      </c>
      <c r="AU122" s="83">
        <v>68</v>
      </c>
      <c r="AV122" s="88">
        <f t="shared" si="32"/>
        <v>0.25</v>
      </c>
      <c r="AW122" s="83">
        <v>3</v>
      </c>
      <c r="AX122" s="88">
        <f t="shared" si="33"/>
        <v>1.1029411764705883E-2</v>
      </c>
      <c r="AY122" s="85">
        <f t="shared" ref="AY122" si="40">AI122+AM122+AQ122+AU122</f>
        <v>272</v>
      </c>
      <c r="AZ122" s="87">
        <v>1</v>
      </c>
      <c r="BA122" s="85">
        <f t="shared" ref="BA122" si="41">AK122+AO122+AS122+AW122</f>
        <v>174</v>
      </c>
      <c r="BB122" s="88">
        <f t="shared" ref="BB122" si="42">AL122+AP122+AT122+AX122</f>
        <v>0.63970588235294112</v>
      </c>
      <c r="BC122" s="8"/>
    </row>
    <row r="123" spans="2:55" ht="75" x14ac:dyDescent="0.25">
      <c r="B123" s="31"/>
      <c r="C123" s="66" t="s">
        <v>393</v>
      </c>
      <c r="D123" s="11" t="s">
        <v>394</v>
      </c>
      <c r="E123" s="11" t="s">
        <v>395</v>
      </c>
      <c r="F123" s="75" t="s">
        <v>396</v>
      </c>
      <c r="G123" s="11" t="s">
        <v>357</v>
      </c>
      <c r="H123" s="11"/>
      <c r="I123" s="13" t="s">
        <v>20</v>
      </c>
      <c r="J123" s="13" t="s">
        <v>122</v>
      </c>
      <c r="K123" s="13" t="s">
        <v>32</v>
      </c>
      <c r="L123" s="81" t="s">
        <v>21</v>
      </c>
      <c r="M123" s="81">
        <f t="shared" si="25"/>
        <v>272</v>
      </c>
      <c r="N123" s="88">
        <v>1</v>
      </c>
      <c r="O123" s="81">
        <f t="shared" si="25"/>
        <v>272</v>
      </c>
      <c r="P123" s="83">
        <v>2017</v>
      </c>
      <c r="Q123" s="83">
        <v>2018</v>
      </c>
      <c r="R123" s="8"/>
      <c r="S123" s="8"/>
      <c r="T123" s="8"/>
      <c r="U123" s="84" t="s">
        <v>621</v>
      </c>
      <c r="V123" s="84" t="s">
        <v>616</v>
      </c>
      <c r="W123" s="85">
        <v>46454</v>
      </c>
      <c r="X123" s="85">
        <v>46454</v>
      </c>
      <c r="Y123" s="85">
        <v>46454</v>
      </c>
      <c r="Z123" s="85">
        <v>46454</v>
      </c>
      <c r="AA123" s="85">
        <v>0</v>
      </c>
      <c r="AB123" s="85">
        <v>46454</v>
      </c>
      <c r="AC123" s="86" t="s">
        <v>617</v>
      </c>
      <c r="AD123" s="83" t="s">
        <v>22</v>
      </c>
      <c r="AE123" s="83" t="s">
        <v>22</v>
      </c>
      <c r="AF123" s="83" t="s">
        <v>22</v>
      </c>
      <c r="AG123" s="83" t="s">
        <v>22</v>
      </c>
      <c r="AH123" s="83" t="s">
        <v>22</v>
      </c>
      <c r="AI123" s="83">
        <v>68</v>
      </c>
      <c r="AJ123" s="88">
        <f t="shared" si="26"/>
        <v>0.25</v>
      </c>
      <c r="AK123" s="103">
        <v>66</v>
      </c>
      <c r="AL123" s="88">
        <f t="shared" si="27"/>
        <v>0.24264705882352941</v>
      </c>
      <c r="AM123" s="83">
        <v>68</v>
      </c>
      <c r="AN123" s="88">
        <f t="shared" si="28"/>
        <v>0.25</v>
      </c>
      <c r="AO123" s="83">
        <v>51</v>
      </c>
      <c r="AP123" s="88">
        <f t="shared" si="29"/>
        <v>0.1875</v>
      </c>
      <c r="AQ123" s="83">
        <v>68</v>
      </c>
      <c r="AR123" s="88">
        <f t="shared" si="30"/>
        <v>0.25</v>
      </c>
      <c r="AS123" s="83">
        <v>54</v>
      </c>
      <c r="AT123" s="88">
        <f t="shared" si="31"/>
        <v>0.19852941176470587</v>
      </c>
      <c r="AU123" s="83">
        <v>68</v>
      </c>
      <c r="AV123" s="88">
        <f t="shared" si="32"/>
        <v>0.25</v>
      </c>
      <c r="AW123" s="83">
        <v>3</v>
      </c>
      <c r="AX123" s="88">
        <f t="shared" si="33"/>
        <v>1.1029411764705883E-2</v>
      </c>
      <c r="AY123" s="85">
        <f t="shared" ref="AY123" si="43">AI123+AM123+AQ123+AU123</f>
        <v>272</v>
      </c>
      <c r="AZ123" s="87">
        <v>1</v>
      </c>
      <c r="BA123" s="85">
        <f t="shared" ref="BA123" si="44">AK123+AO123+AS123+AW123</f>
        <v>174</v>
      </c>
      <c r="BB123" s="88">
        <f t="shared" ref="BB123" si="45">AL123+AP123+AT123+AX123</f>
        <v>0.63970588235294112</v>
      </c>
      <c r="BC123" s="8"/>
    </row>
    <row r="124" spans="2:55" ht="75" x14ac:dyDescent="0.25">
      <c r="B124" s="31"/>
      <c r="C124" s="66" t="s">
        <v>397</v>
      </c>
      <c r="D124" s="11" t="s">
        <v>398</v>
      </c>
      <c r="E124" s="11" t="s">
        <v>399</v>
      </c>
      <c r="F124" s="75" t="s">
        <v>400</v>
      </c>
      <c r="G124" s="11" t="s">
        <v>401</v>
      </c>
      <c r="H124" s="11"/>
      <c r="I124" s="13" t="s">
        <v>20</v>
      </c>
      <c r="J124" s="13" t="s">
        <v>122</v>
      </c>
      <c r="K124" s="13" t="s">
        <v>32</v>
      </c>
      <c r="L124" s="81" t="s">
        <v>21</v>
      </c>
      <c r="M124" s="81">
        <f t="shared" si="25"/>
        <v>272</v>
      </c>
      <c r="N124" s="88">
        <v>1</v>
      </c>
      <c r="O124" s="81">
        <f t="shared" si="25"/>
        <v>272</v>
      </c>
      <c r="P124" s="83">
        <v>2017</v>
      </c>
      <c r="Q124" s="83">
        <v>2018</v>
      </c>
      <c r="R124" s="8"/>
      <c r="S124" s="8"/>
      <c r="T124" s="8"/>
      <c r="U124" s="84" t="s">
        <v>621</v>
      </c>
      <c r="V124" s="84" t="s">
        <v>616</v>
      </c>
      <c r="W124" s="85">
        <v>46454</v>
      </c>
      <c r="X124" s="85">
        <v>46454</v>
      </c>
      <c r="Y124" s="85">
        <v>46454</v>
      </c>
      <c r="Z124" s="85">
        <v>46454</v>
      </c>
      <c r="AA124" s="85">
        <v>0</v>
      </c>
      <c r="AB124" s="85">
        <v>46454</v>
      </c>
      <c r="AC124" s="86" t="s">
        <v>617</v>
      </c>
      <c r="AD124" s="83" t="s">
        <v>22</v>
      </c>
      <c r="AE124" s="83" t="s">
        <v>22</v>
      </c>
      <c r="AF124" s="83" t="s">
        <v>22</v>
      </c>
      <c r="AG124" s="83" t="s">
        <v>22</v>
      </c>
      <c r="AH124" s="83" t="s">
        <v>22</v>
      </c>
      <c r="AI124" s="83">
        <v>68</v>
      </c>
      <c r="AJ124" s="88">
        <f t="shared" si="26"/>
        <v>0.25</v>
      </c>
      <c r="AK124" s="103">
        <v>66</v>
      </c>
      <c r="AL124" s="88">
        <f t="shared" si="27"/>
        <v>0.24264705882352941</v>
      </c>
      <c r="AM124" s="83">
        <v>68</v>
      </c>
      <c r="AN124" s="88">
        <f t="shared" si="28"/>
        <v>0.25</v>
      </c>
      <c r="AO124" s="83">
        <v>51</v>
      </c>
      <c r="AP124" s="88">
        <f t="shared" si="29"/>
        <v>0.1875</v>
      </c>
      <c r="AQ124" s="83">
        <v>68</v>
      </c>
      <c r="AR124" s="88">
        <f t="shared" si="30"/>
        <v>0.25</v>
      </c>
      <c r="AS124" s="83">
        <v>54</v>
      </c>
      <c r="AT124" s="88">
        <f t="shared" si="31"/>
        <v>0.19852941176470587</v>
      </c>
      <c r="AU124" s="83">
        <v>68</v>
      </c>
      <c r="AV124" s="88">
        <f t="shared" si="32"/>
        <v>0.25</v>
      </c>
      <c r="AW124" s="83">
        <v>3</v>
      </c>
      <c r="AX124" s="88">
        <f t="shared" si="33"/>
        <v>1.1029411764705883E-2</v>
      </c>
      <c r="AY124" s="85">
        <f t="shared" ref="AY124" si="46">AI124+AM124+AQ124+AU124</f>
        <v>272</v>
      </c>
      <c r="AZ124" s="87">
        <v>1</v>
      </c>
      <c r="BA124" s="85">
        <f t="shared" ref="BA124" si="47">AK124+AO124+AS124+AW124</f>
        <v>174</v>
      </c>
      <c r="BB124" s="88">
        <f t="shared" ref="BB124" si="48">AL124+AP124+AT124+AX124</f>
        <v>0.63970588235294112</v>
      </c>
      <c r="BC124" s="8"/>
    </row>
    <row r="125" spans="2:55" ht="75" x14ac:dyDescent="0.25">
      <c r="B125" s="31"/>
      <c r="C125" s="63" t="s">
        <v>402</v>
      </c>
      <c r="D125" s="11" t="s">
        <v>356</v>
      </c>
      <c r="E125" s="11" t="s">
        <v>403</v>
      </c>
      <c r="F125" s="75" t="s">
        <v>404</v>
      </c>
      <c r="G125" s="11" t="s">
        <v>357</v>
      </c>
      <c r="H125" s="11"/>
      <c r="I125" s="13" t="s">
        <v>20</v>
      </c>
      <c r="J125" s="13" t="s">
        <v>122</v>
      </c>
      <c r="K125" s="13" t="s">
        <v>32</v>
      </c>
      <c r="L125" s="81" t="s">
        <v>21</v>
      </c>
      <c r="M125" s="81">
        <f t="shared" si="25"/>
        <v>272</v>
      </c>
      <c r="N125" s="88">
        <v>1</v>
      </c>
      <c r="O125" s="81">
        <f t="shared" si="25"/>
        <v>272</v>
      </c>
      <c r="P125" s="83">
        <v>2017</v>
      </c>
      <c r="Q125" s="83">
        <v>2018</v>
      </c>
      <c r="R125" s="8"/>
      <c r="S125" s="8"/>
      <c r="T125" s="8"/>
      <c r="U125" s="84" t="s">
        <v>621</v>
      </c>
      <c r="V125" s="84" t="s">
        <v>616</v>
      </c>
      <c r="W125" s="85">
        <v>46454</v>
      </c>
      <c r="X125" s="85">
        <v>46454</v>
      </c>
      <c r="Y125" s="85">
        <v>46454</v>
      </c>
      <c r="Z125" s="85">
        <v>46454</v>
      </c>
      <c r="AA125" s="85">
        <v>0</v>
      </c>
      <c r="AB125" s="85">
        <v>46454</v>
      </c>
      <c r="AC125" s="86" t="s">
        <v>617</v>
      </c>
      <c r="AD125" s="83" t="s">
        <v>22</v>
      </c>
      <c r="AE125" s="83" t="s">
        <v>22</v>
      </c>
      <c r="AF125" s="83" t="s">
        <v>22</v>
      </c>
      <c r="AG125" s="83" t="s">
        <v>22</v>
      </c>
      <c r="AH125" s="83" t="s">
        <v>22</v>
      </c>
      <c r="AI125" s="83">
        <v>68</v>
      </c>
      <c r="AJ125" s="88">
        <f t="shared" si="26"/>
        <v>0.25</v>
      </c>
      <c r="AK125" s="103">
        <v>66</v>
      </c>
      <c r="AL125" s="88">
        <f t="shared" si="27"/>
        <v>0.24264705882352941</v>
      </c>
      <c r="AM125" s="83">
        <v>68</v>
      </c>
      <c r="AN125" s="88">
        <f t="shared" si="28"/>
        <v>0.25</v>
      </c>
      <c r="AO125" s="83">
        <v>51</v>
      </c>
      <c r="AP125" s="88">
        <f t="shared" si="29"/>
        <v>0.1875</v>
      </c>
      <c r="AQ125" s="83">
        <v>68</v>
      </c>
      <c r="AR125" s="88">
        <f t="shared" si="30"/>
        <v>0.25</v>
      </c>
      <c r="AS125" s="83">
        <v>54</v>
      </c>
      <c r="AT125" s="88">
        <f t="shared" si="31"/>
        <v>0.19852941176470587</v>
      </c>
      <c r="AU125" s="83">
        <v>68</v>
      </c>
      <c r="AV125" s="88">
        <f t="shared" si="32"/>
        <v>0.25</v>
      </c>
      <c r="AW125" s="83">
        <v>3</v>
      </c>
      <c r="AX125" s="88">
        <f t="shared" si="33"/>
        <v>1.1029411764705883E-2</v>
      </c>
      <c r="AY125" s="85">
        <f t="shared" ref="AY125" si="49">AI125+AM125+AQ125+AU125</f>
        <v>272</v>
      </c>
      <c r="AZ125" s="87">
        <v>1</v>
      </c>
      <c r="BA125" s="85">
        <f t="shared" ref="BA125" si="50">AK125+AO125+AS125+AW125</f>
        <v>174</v>
      </c>
      <c r="BB125" s="88">
        <f t="shared" ref="BB125" si="51">AL125+AP125+AT125+AX125</f>
        <v>0.63970588235294112</v>
      </c>
      <c r="BC125" s="8"/>
    </row>
    <row r="126" spans="2:55" ht="30" x14ac:dyDescent="0.25">
      <c r="B126" s="31" t="s">
        <v>61</v>
      </c>
      <c r="C126" s="117" t="s">
        <v>405</v>
      </c>
      <c r="D126" s="11"/>
      <c r="E126" s="11"/>
      <c r="F126" s="77"/>
      <c r="G126" s="11"/>
      <c r="H126" s="11"/>
      <c r="I126" s="14"/>
      <c r="J126" s="14"/>
      <c r="K126" s="14"/>
      <c r="L126" s="79"/>
      <c r="M126" s="79"/>
      <c r="N126" s="8"/>
      <c r="O126" s="8"/>
      <c r="P126" s="8"/>
      <c r="Q126" s="80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2:55" ht="75" x14ac:dyDescent="0.25">
      <c r="B127" s="31" t="s">
        <v>24</v>
      </c>
      <c r="C127" s="66" t="s">
        <v>406</v>
      </c>
      <c r="D127" s="11" t="s">
        <v>407</v>
      </c>
      <c r="E127" s="11" t="s">
        <v>408</v>
      </c>
      <c r="F127" s="75" t="s">
        <v>409</v>
      </c>
      <c r="G127" s="11" t="s">
        <v>338</v>
      </c>
      <c r="H127" s="11" t="s">
        <v>410</v>
      </c>
      <c r="I127" s="13" t="s">
        <v>20</v>
      </c>
      <c r="J127" s="13" t="s">
        <v>122</v>
      </c>
      <c r="K127" s="13" t="s">
        <v>32</v>
      </c>
      <c r="L127" s="81" t="s">
        <v>21</v>
      </c>
      <c r="M127" s="81">
        <v>12</v>
      </c>
      <c r="N127" s="88">
        <v>1</v>
      </c>
      <c r="O127" s="81">
        <v>12</v>
      </c>
      <c r="P127" s="83">
        <v>2017</v>
      </c>
      <c r="Q127" s="83">
        <v>2018</v>
      </c>
      <c r="R127" s="8"/>
      <c r="S127" s="8"/>
      <c r="T127" s="8"/>
      <c r="U127" s="84" t="s">
        <v>621</v>
      </c>
      <c r="V127" s="84" t="s">
        <v>616</v>
      </c>
      <c r="W127" s="85">
        <v>46454</v>
      </c>
      <c r="X127" s="85">
        <v>46454</v>
      </c>
      <c r="Y127" s="85">
        <v>46454</v>
      </c>
      <c r="Z127" s="85">
        <v>46454</v>
      </c>
      <c r="AA127" s="85">
        <v>0</v>
      </c>
      <c r="AB127" s="85">
        <v>46454</v>
      </c>
      <c r="AC127" s="86" t="s">
        <v>617</v>
      </c>
      <c r="AD127" s="83" t="s">
        <v>22</v>
      </c>
      <c r="AE127" s="83" t="s">
        <v>22</v>
      </c>
      <c r="AF127" s="83" t="s">
        <v>22</v>
      </c>
      <c r="AG127" s="83" t="s">
        <v>22</v>
      </c>
      <c r="AH127" s="83" t="s">
        <v>22</v>
      </c>
      <c r="AI127" s="83">
        <v>3</v>
      </c>
      <c r="AJ127" s="88">
        <f>AI127/12</f>
        <v>0.25</v>
      </c>
      <c r="AK127" s="83">
        <v>3</v>
      </c>
      <c r="AL127" s="88">
        <f>AK127/12</f>
        <v>0.25</v>
      </c>
      <c r="AM127" s="83">
        <v>3</v>
      </c>
      <c r="AN127" s="88">
        <f>AM127/12</f>
        <v>0.25</v>
      </c>
      <c r="AO127" s="83">
        <v>3</v>
      </c>
      <c r="AP127" s="88">
        <f>AO127/12</f>
        <v>0.25</v>
      </c>
      <c r="AQ127" s="83">
        <v>3</v>
      </c>
      <c r="AR127" s="88">
        <f>AQ127/12</f>
        <v>0.25</v>
      </c>
      <c r="AS127" s="83">
        <v>3</v>
      </c>
      <c r="AT127" s="88">
        <f>AS127/12</f>
        <v>0.25</v>
      </c>
      <c r="AU127" s="83">
        <v>3</v>
      </c>
      <c r="AV127" s="88">
        <f>AU127/12</f>
        <v>0.25</v>
      </c>
      <c r="AW127" s="83">
        <v>3</v>
      </c>
      <c r="AX127" s="88">
        <f>AW127/12</f>
        <v>0.25</v>
      </c>
      <c r="AY127" s="85">
        <f>AI127+AM127+AQ127+AU127</f>
        <v>12</v>
      </c>
      <c r="AZ127" s="87">
        <v>1</v>
      </c>
      <c r="BA127" s="85">
        <f t="shared" ref="BA127" si="52">AK127+AO127+AS127+AW127</f>
        <v>12</v>
      </c>
      <c r="BB127" s="88">
        <f t="shared" ref="BB127" si="53">AL127+AP127+AT127+AX127</f>
        <v>1</v>
      </c>
      <c r="BC127" s="8"/>
    </row>
    <row r="128" spans="2:55" ht="90" x14ac:dyDescent="0.25">
      <c r="B128" s="31"/>
      <c r="C128" s="66" t="s">
        <v>411</v>
      </c>
      <c r="D128" s="11" t="s">
        <v>412</v>
      </c>
      <c r="E128" s="11" t="s">
        <v>413</v>
      </c>
      <c r="F128" s="75" t="s">
        <v>593</v>
      </c>
      <c r="G128" s="11"/>
      <c r="H128" s="11" t="s">
        <v>414</v>
      </c>
      <c r="I128" s="13" t="s">
        <v>20</v>
      </c>
      <c r="J128" s="13" t="s">
        <v>122</v>
      </c>
      <c r="K128" s="13" t="s">
        <v>32</v>
      </c>
      <c r="L128" s="81" t="s">
        <v>21</v>
      </c>
      <c r="M128" s="81">
        <v>12</v>
      </c>
      <c r="N128" s="88">
        <v>1</v>
      </c>
      <c r="O128" s="81">
        <v>12</v>
      </c>
      <c r="P128" s="83">
        <v>2017</v>
      </c>
      <c r="Q128" s="83">
        <v>2018</v>
      </c>
      <c r="R128" s="8"/>
      <c r="S128" s="8"/>
      <c r="T128" s="8"/>
      <c r="U128" s="84" t="s">
        <v>621</v>
      </c>
      <c r="V128" s="84" t="s">
        <v>616</v>
      </c>
      <c r="W128" s="85">
        <v>46454</v>
      </c>
      <c r="X128" s="85">
        <v>46454</v>
      </c>
      <c r="Y128" s="85">
        <v>46454</v>
      </c>
      <c r="Z128" s="85">
        <v>46454</v>
      </c>
      <c r="AA128" s="85">
        <v>0</v>
      </c>
      <c r="AB128" s="85">
        <v>46454</v>
      </c>
      <c r="AC128" s="86" t="s">
        <v>617</v>
      </c>
      <c r="AD128" s="83" t="s">
        <v>22</v>
      </c>
      <c r="AE128" s="83" t="s">
        <v>22</v>
      </c>
      <c r="AF128" s="83" t="s">
        <v>22</v>
      </c>
      <c r="AG128" s="83" t="s">
        <v>22</v>
      </c>
      <c r="AH128" s="83" t="s">
        <v>22</v>
      </c>
      <c r="AI128" s="83">
        <v>3</v>
      </c>
      <c r="AJ128" s="88">
        <f>AI128/12</f>
        <v>0.25</v>
      </c>
      <c r="AK128" s="83">
        <v>3</v>
      </c>
      <c r="AL128" s="88">
        <f>AK128/12</f>
        <v>0.25</v>
      </c>
      <c r="AM128" s="83">
        <v>3</v>
      </c>
      <c r="AN128" s="88">
        <f>AM128/12</f>
        <v>0.25</v>
      </c>
      <c r="AO128" s="83">
        <v>3</v>
      </c>
      <c r="AP128" s="88">
        <f>AO128/12</f>
        <v>0.25</v>
      </c>
      <c r="AQ128" s="83">
        <v>3</v>
      </c>
      <c r="AR128" s="88">
        <f>AQ128/12</f>
        <v>0.25</v>
      </c>
      <c r="AS128" s="83">
        <v>3</v>
      </c>
      <c r="AT128" s="88">
        <f>AS128/12</f>
        <v>0.25</v>
      </c>
      <c r="AU128" s="83">
        <v>3</v>
      </c>
      <c r="AV128" s="88">
        <f>AU128/12</f>
        <v>0.25</v>
      </c>
      <c r="AW128" s="83">
        <v>3</v>
      </c>
      <c r="AX128" s="88">
        <f>AW128/12</f>
        <v>0.25</v>
      </c>
      <c r="AY128" s="85">
        <f>AI128+AM128+AQ128+AU128</f>
        <v>12</v>
      </c>
      <c r="AZ128" s="87">
        <v>1</v>
      </c>
      <c r="BA128" s="85">
        <f t="shared" ref="BA128" si="54">AK128+AO128+AS128+AW128</f>
        <v>12</v>
      </c>
      <c r="BB128" s="88">
        <f t="shared" ref="BB128" si="55">AL128+AP128+AT128+AX128</f>
        <v>1</v>
      </c>
      <c r="BC128" s="8"/>
    </row>
    <row r="129" spans="2:55" ht="75" x14ac:dyDescent="0.25">
      <c r="B129" s="31"/>
      <c r="C129" s="66" t="s">
        <v>415</v>
      </c>
      <c r="D129" s="11" t="s">
        <v>33</v>
      </c>
      <c r="E129" s="11" t="s">
        <v>416</v>
      </c>
      <c r="F129" s="75" t="s">
        <v>594</v>
      </c>
      <c r="G129" s="11" t="s">
        <v>401</v>
      </c>
      <c r="H129" s="11"/>
      <c r="I129" s="13" t="s">
        <v>20</v>
      </c>
      <c r="J129" s="13" t="s">
        <v>122</v>
      </c>
      <c r="K129" s="13" t="s">
        <v>32</v>
      </c>
      <c r="L129" s="81" t="s">
        <v>21</v>
      </c>
      <c r="M129" s="81">
        <v>12</v>
      </c>
      <c r="N129" s="88">
        <v>1</v>
      </c>
      <c r="O129" s="81">
        <v>12</v>
      </c>
      <c r="P129" s="83">
        <v>2017</v>
      </c>
      <c r="Q129" s="83">
        <v>2018</v>
      </c>
      <c r="R129" s="8"/>
      <c r="S129" s="8"/>
      <c r="T129" s="8"/>
      <c r="U129" s="84" t="s">
        <v>621</v>
      </c>
      <c r="V129" s="84" t="s">
        <v>616</v>
      </c>
      <c r="W129" s="85">
        <v>46454</v>
      </c>
      <c r="X129" s="85">
        <v>46454</v>
      </c>
      <c r="Y129" s="85">
        <v>46454</v>
      </c>
      <c r="Z129" s="85">
        <v>46454</v>
      </c>
      <c r="AA129" s="85">
        <v>0</v>
      </c>
      <c r="AB129" s="85">
        <v>46454</v>
      </c>
      <c r="AC129" s="86" t="s">
        <v>617</v>
      </c>
      <c r="AD129" s="83" t="s">
        <v>22</v>
      </c>
      <c r="AE129" s="83" t="s">
        <v>22</v>
      </c>
      <c r="AF129" s="83" t="s">
        <v>22</v>
      </c>
      <c r="AG129" s="83" t="s">
        <v>22</v>
      </c>
      <c r="AH129" s="83" t="s">
        <v>22</v>
      </c>
      <c r="AI129" s="83">
        <v>3</v>
      </c>
      <c r="AJ129" s="88">
        <f>AI129/12</f>
        <v>0.25</v>
      </c>
      <c r="AK129" s="83">
        <v>3</v>
      </c>
      <c r="AL129" s="88">
        <f>AK129/12</f>
        <v>0.25</v>
      </c>
      <c r="AM129" s="83">
        <v>3</v>
      </c>
      <c r="AN129" s="88">
        <f>AM129/12</f>
        <v>0.25</v>
      </c>
      <c r="AO129" s="83">
        <v>3</v>
      </c>
      <c r="AP129" s="88">
        <f>AO129/12</f>
        <v>0.25</v>
      </c>
      <c r="AQ129" s="83">
        <v>3</v>
      </c>
      <c r="AR129" s="88">
        <f>AQ129/12</f>
        <v>0.25</v>
      </c>
      <c r="AS129" s="83">
        <v>3</v>
      </c>
      <c r="AT129" s="88">
        <f>AS129/12</f>
        <v>0.25</v>
      </c>
      <c r="AU129" s="83">
        <v>3</v>
      </c>
      <c r="AV129" s="88">
        <f>AU129/12</f>
        <v>0.25</v>
      </c>
      <c r="AW129" s="83">
        <v>3</v>
      </c>
      <c r="AX129" s="88">
        <f>AW129/12</f>
        <v>0.25</v>
      </c>
      <c r="AY129" s="85">
        <f>AI129+AM129+AQ129+AU129</f>
        <v>12</v>
      </c>
      <c r="AZ129" s="87">
        <v>1</v>
      </c>
      <c r="BA129" s="85">
        <f t="shared" ref="BA129" si="56">AK129+AO129+AS129+AW129</f>
        <v>12</v>
      </c>
      <c r="BB129" s="88">
        <f t="shared" ref="BB129" si="57">AL129+AP129+AT129+AX129</f>
        <v>1</v>
      </c>
      <c r="BC129" s="8"/>
    </row>
    <row r="130" spans="2:55" ht="30" x14ac:dyDescent="0.25">
      <c r="B130" s="31"/>
      <c r="C130" s="118" t="s">
        <v>417</v>
      </c>
      <c r="D130" s="11"/>
      <c r="E130" s="11"/>
      <c r="F130" s="77"/>
      <c r="G130" s="11"/>
      <c r="H130" s="11"/>
      <c r="I130" s="14"/>
      <c r="J130" s="14"/>
      <c r="K130" s="14"/>
      <c r="L130" s="79"/>
      <c r="M130" s="79"/>
      <c r="N130" s="8"/>
      <c r="O130" s="8"/>
      <c r="P130" s="8"/>
      <c r="Q130" s="80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</row>
    <row r="131" spans="2:55" ht="75" x14ac:dyDescent="0.25">
      <c r="B131" s="31"/>
      <c r="C131" s="66" t="s">
        <v>418</v>
      </c>
      <c r="D131" s="11" t="s">
        <v>419</v>
      </c>
      <c r="E131" s="11" t="s">
        <v>420</v>
      </c>
      <c r="F131" s="75" t="s">
        <v>595</v>
      </c>
      <c r="G131" s="11"/>
      <c r="H131" s="11"/>
      <c r="I131" s="13" t="s">
        <v>20</v>
      </c>
      <c r="J131" s="13" t="s">
        <v>122</v>
      </c>
      <c r="K131" s="13" t="s">
        <v>32</v>
      </c>
      <c r="L131" s="81" t="s">
        <v>21</v>
      </c>
      <c r="M131" s="81">
        <v>21</v>
      </c>
      <c r="N131" s="88">
        <v>1</v>
      </c>
      <c r="O131" s="81">
        <v>21</v>
      </c>
      <c r="P131" s="83">
        <v>2017</v>
      </c>
      <c r="Q131" s="83">
        <v>2018</v>
      </c>
      <c r="R131" s="8"/>
      <c r="S131" s="8"/>
      <c r="T131" s="8"/>
      <c r="U131" s="84" t="s">
        <v>621</v>
      </c>
      <c r="V131" s="84" t="s">
        <v>616</v>
      </c>
      <c r="W131" s="85">
        <v>46454</v>
      </c>
      <c r="X131" s="85">
        <v>46454</v>
      </c>
      <c r="Y131" s="85">
        <v>46454</v>
      </c>
      <c r="Z131" s="85">
        <v>46454</v>
      </c>
      <c r="AA131" s="85">
        <v>0</v>
      </c>
      <c r="AB131" s="85">
        <v>46454</v>
      </c>
      <c r="AC131" s="86" t="s">
        <v>617</v>
      </c>
      <c r="AD131" s="83" t="s">
        <v>22</v>
      </c>
      <c r="AE131" s="83" t="s">
        <v>22</v>
      </c>
      <c r="AF131" s="83" t="s">
        <v>22</v>
      </c>
      <c r="AG131" s="83" t="s">
        <v>22</v>
      </c>
      <c r="AH131" s="83" t="s">
        <v>22</v>
      </c>
      <c r="AI131" s="83">
        <v>5</v>
      </c>
      <c r="AJ131" s="88">
        <f>AI131/21</f>
        <v>0.23809523809523808</v>
      </c>
      <c r="AK131" s="83">
        <v>6</v>
      </c>
      <c r="AL131" s="88">
        <f>AK131/21</f>
        <v>0.2857142857142857</v>
      </c>
      <c r="AM131" s="83">
        <v>5</v>
      </c>
      <c r="AN131" s="88">
        <f>AM131/21</f>
        <v>0.23809523809523808</v>
      </c>
      <c r="AO131" s="83">
        <v>7</v>
      </c>
      <c r="AP131" s="88">
        <f>AO131/21</f>
        <v>0.33333333333333331</v>
      </c>
      <c r="AQ131" s="83">
        <v>5</v>
      </c>
      <c r="AR131" s="88">
        <f>AQ131/21</f>
        <v>0.23809523809523808</v>
      </c>
      <c r="AS131" s="83">
        <v>2</v>
      </c>
      <c r="AT131" s="88">
        <f>AS131/21</f>
        <v>9.5238095238095233E-2</v>
      </c>
      <c r="AU131" s="83">
        <v>6</v>
      </c>
      <c r="AV131" s="88">
        <f>AU131/21</f>
        <v>0.2857142857142857</v>
      </c>
      <c r="AW131" s="83">
        <v>6</v>
      </c>
      <c r="AX131" s="88">
        <f>AW131/21</f>
        <v>0.2857142857142857</v>
      </c>
      <c r="AY131" s="85">
        <f>AI131+AM131+AQ131+AU131</f>
        <v>21</v>
      </c>
      <c r="AZ131" s="87">
        <v>1</v>
      </c>
      <c r="BA131" s="85">
        <f t="shared" ref="BA131" si="58">AK131+AO131+AS131+AW131</f>
        <v>21</v>
      </c>
      <c r="BB131" s="88">
        <f t="shared" ref="BB131" si="59">AL131+AP131+AT131+AX131</f>
        <v>1</v>
      </c>
      <c r="BC131" s="8"/>
    </row>
    <row r="132" spans="2:55" ht="75" x14ac:dyDescent="0.25">
      <c r="B132" s="31"/>
      <c r="C132" s="66" t="s">
        <v>421</v>
      </c>
      <c r="D132" s="11" t="s">
        <v>422</v>
      </c>
      <c r="E132" s="11" t="s">
        <v>423</v>
      </c>
      <c r="F132" s="75" t="s">
        <v>596</v>
      </c>
      <c r="G132" s="11" t="s">
        <v>338</v>
      </c>
      <c r="H132" s="11"/>
      <c r="I132" s="13" t="s">
        <v>20</v>
      </c>
      <c r="J132" s="13" t="s">
        <v>122</v>
      </c>
      <c r="K132" s="13" t="s">
        <v>32</v>
      </c>
      <c r="L132" s="81" t="s">
        <v>21</v>
      </c>
      <c r="M132" s="81">
        <v>21</v>
      </c>
      <c r="N132" s="88">
        <v>1</v>
      </c>
      <c r="O132" s="81">
        <v>21</v>
      </c>
      <c r="P132" s="83">
        <v>2017</v>
      </c>
      <c r="Q132" s="83">
        <v>2018</v>
      </c>
      <c r="R132" s="8"/>
      <c r="S132" s="8"/>
      <c r="T132" s="8"/>
      <c r="U132" s="84" t="s">
        <v>621</v>
      </c>
      <c r="V132" s="84" t="s">
        <v>616</v>
      </c>
      <c r="W132" s="85">
        <v>46454</v>
      </c>
      <c r="X132" s="85">
        <v>46454</v>
      </c>
      <c r="Y132" s="85">
        <v>46454</v>
      </c>
      <c r="Z132" s="85">
        <v>46454</v>
      </c>
      <c r="AA132" s="85">
        <v>0</v>
      </c>
      <c r="AB132" s="85">
        <v>46454</v>
      </c>
      <c r="AC132" s="86" t="s">
        <v>617</v>
      </c>
      <c r="AD132" s="83" t="s">
        <v>22</v>
      </c>
      <c r="AE132" s="83" t="s">
        <v>22</v>
      </c>
      <c r="AF132" s="83" t="s">
        <v>22</v>
      </c>
      <c r="AG132" s="83" t="s">
        <v>22</v>
      </c>
      <c r="AH132" s="83" t="s">
        <v>22</v>
      </c>
      <c r="AI132" s="83">
        <v>5</v>
      </c>
      <c r="AJ132" s="88">
        <f>AI132/21</f>
        <v>0.23809523809523808</v>
      </c>
      <c r="AK132" s="83">
        <v>6</v>
      </c>
      <c r="AL132" s="88">
        <f>AK132/21</f>
        <v>0.2857142857142857</v>
      </c>
      <c r="AM132" s="83">
        <v>5</v>
      </c>
      <c r="AN132" s="88">
        <f>AM132/21</f>
        <v>0.23809523809523808</v>
      </c>
      <c r="AO132" s="83">
        <v>7</v>
      </c>
      <c r="AP132" s="88">
        <f>AO132/21</f>
        <v>0.33333333333333331</v>
      </c>
      <c r="AQ132" s="83">
        <v>5</v>
      </c>
      <c r="AR132" s="88">
        <f>AQ132/21</f>
        <v>0.23809523809523808</v>
      </c>
      <c r="AS132" s="83">
        <v>2</v>
      </c>
      <c r="AT132" s="88">
        <f>AS132/21</f>
        <v>9.5238095238095233E-2</v>
      </c>
      <c r="AU132" s="83">
        <v>6</v>
      </c>
      <c r="AV132" s="88">
        <f>AU132/21</f>
        <v>0.2857142857142857</v>
      </c>
      <c r="AW132" s="83">
        <v>6</v>
      </c>
      <c r="AX132" s="88">
        <f>AW132/21</f>
        <v>0.2857142857142857</v>
      </c>
      <c r="AY132" s="85">
        <f>AI132+AM132+AQ132+AU132</f>
        <v>21</v>
      </c>
      <c r="AZ132" s="87">
        <v>1</v>
      </c>
      <c r="BA132" s="85">
        <f t="shared" ref="BA132" si="60">AK132+AO132+AS132+AW132</f>
        <v>21</v>
      </c>
      <c r="BB132" s="88">
        <f t="shared" ref="BB132" si="61">AL132+AP132+AT132+AX132</f>
        <v>1</v>
      </c>
      <c r="BC132" s="8"/>
    </row>
    <row r="133" spans="2:55" ht="60" x14ac:dyDescent="0.25">
      <c r="B133" s="31"/>
      <c r="C133" s="66" t="s">
        <v>424</v>
      </c>
      <c r="D133" s="11" t="s">
        <v>425</v>
      </c>
      <c r="E133" s="11" t="s">
        <v>426</v>
      </c>
      <c r="F133" s="75" t="s">
        <v>597</v>
      </c>
      <c r="G133" s="11" t="s">
        <v>338</v>
      </c>
      <c r="H133" s="11"/>
      <c r="I133" s="13" t="s">
        <v>20</v>
      </c>
      <c r="J133" s="13" t="s">
        <v>122</v>
      </c>
      <c r="K133" s="13" t="s">
        <v>32</v>
      </c>
      <c r="L133" s="81" t="s">
        <v>21</v>
      </c>
      <c r="M133" s="81">
        <v>21</v>
      </c>
      <c r="N133" s="88">
        <v>1</v>
      </c>
      <c r="O133" s="81">
        <v>21</v>
      </c>
      <c r="P133" s="83">
        <v>2017</v>
      </c>
      <c r="Q133" s="83">
        <v>2018</v>
      </c>
      <c r="R133" s="8"/>
      <c r="S133" s="8"/>
      <c r="T133" s="8"/>
      <c r="U133" s="84" t="s">
        <v>621</v>
      </c>
      <c r="V133" s="84" t="s">
        <v>616</v>
      </c>
      <c r="W133" s="85">
        <v>46454</v>
      </c>
      <c r="X133" s="85">
        <v>46454</v>
      </c>
      <c r="Y133" s="85">
        <v>46454</v>
      </c>
      <c r="Z133" s="85">
        <v>46454</v>
      </c>
      <c r="AA133" s="85">
        <v>0</v>
      </c>
      <c r="AB133" s="85">
        <v>46454</v>
      </c>
      <c r="AC133" s="86" t="s">
        <v>617</v>
      </c>
      <c r="AD133" s="83" t="s">
        <v>22</v>
      </c>
      <c r="AE133" s="83" t="s">
        <v>22</v>
      </c>
      <c r="AF133" s="83" t="s">
        <v>22</v>
      </c>
      <c r="AG133" s="83" t="s">
        <v>22</v>
      </c>
      <c r="AH133" s="83" t="s">
        <v>22</v>
      </c>
      <c r="AI133" s="83">
        <v>5</v>
      </c>
      <c r="AJ133" s="88">
        <f>AI133/21</f>
        <v>0.23809523809523808</v>
      </c>
      <c r="AK133" s="83">
        <v>6</v>
      </c>
      <c r="AL133" s="88">
        <f>AK133/21</f>
        <v>0.2857142857142857</v>
      </c>
      <c r="AM133" s="83">
        <v>5</v>
      </c>
      <c r="AN133" s="88">
        <f>AM133/21</f>
        <v>0.23809523809523808</v>
      </c>
      <c r="AO133" s="83">
        <v>7</v>
      </c>
      <c r="AP133" s="88">
        <f>AO133/21</f>
        <v>0.33333333333333331</v>
      </c>
      <c r="AQ133" s="83">
        <v>5</v>
      </c>
      <c r="AR133" s="88">
        <f>AQ133/21</f>
        <v>0.23809523809523808</v>
      </c>
      <c r="AS133" s="83">
        <v>2</v>
      </c>
      <c r="AT133" s="88">
        <f>AS133/21</f>
        <v>9.5238095238095233E-2</v>
      </c>
      <c r="AU133" s="83">
        <v>6</v>
      </c>
      <c r="AV133" s="88">
        <f>AU133/21</f>
        <v>0.2857142857142857</v>
      </c>
      <c r="AW133" s="83">
        <v>6</v>
      </c>
      <c r="AX133" s="88">
        <f>AW133/21</f>
        <v>0.2857142857142857</v>
      </c>
      <c r="AY133" s="85">
        <f>AI133+AM133+AQ133+AU133</f>
        <v>21</v>
      </c>
      <c r="AZ133" s="87">
        <v>1</v>
      </c>
      <c r="BA133" s="85">
        <f t="shared" ref="BA133" si="62">AK133+AO133+AS133+AW133</f>
        <v>21</v>
      </c>
      <c r="BB133" s="88">
        <f t="shared" ref="BB133" si="63">AL133+AP133+AT133+AX133</f>
        <v>1</v>
      </c>
      <c r="BC133" s="8"/>
    </row>
    <row r="134" spans="2:55" ht="45" x14ac:dyDescent="0.25">
      <c r="B134" s="31" t="s">
        <v>61</v>
      </c>
      <c r="C134" s="118" t="s">
        <v>427</v>
      </c>
      <c r="D134" s="11"/>
      <c r="E134" s="11"/>
      <c r="F134" s="76"/>
      <c r="G134" s="11"/>
      <c r="H134" s="11"/>
      <c r="I134" s="14"/>
      <c r="J134" s="14"/>
      <c r="K134" s="14"/>
      <c r="L134" s="79"/>
      <c r="M134" s="79"/>
      <c r="N134" s="8"/>
      <c r="O134" s="8"/>
      <c r="P134" s="8"/>
      <c r="Q134" s="80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</row>
    <row r="135" spans="2:55" ht="90" x14ac:dyDescent="0.25">
      <c r="B135" s="31" t="s">
        <v>24</v>
      </c>
      <c r="C135" s="63" t="s">
        <v>428</v>
      </c>
      <c r="D135" s="11" t="s">
        <v>429</v>
      </c>
      <c r="E135" s="11" t="s">
        <v>430</v>
      </c>
      <c r="F135" s="75" t="s">
        <v>598</v>
      </c>
      <c r="G135" s="11" t="s">
        <v>637</v>
      </c>
      <c r="H135" s="11" t="s">
        <v>432</v>
      </c>
      <c r="I135" s="13" t="s">
        <v>20</v>
      </c>
      <c r="J135" s="13" t="s">
        <v>26</v>
      </c>
      <c r="K135" s="13" t="s">
        <v>32</v>
      </c>
      <c r="L135" s="81" t="s">
        <v>21</v>
      </c>
      <c r="M135" s="81">
        <v>16</v>
      </c>
      <c r="N135" s="88">
        <v>1</v>
      </c>
      <c r="O135" s="81">
        <v>16</v>
      </c>
      <c r="P135" s="83">
        <v>2017</v>
      </c>
      <c r="Q135" s="83">
        <v>2018</v>
      </c>
      <c r="R135" s="8"/>
      <c r="S135" s="8"/>
      <c r="T135" s="8"/>
      <c r="U135" s="84" t="s">
        <v>621</v>
      </c>
      <c r="V135" s="84" t="s">
        <v>616</v>
      </c>
      <c r="W135" s="85">
        <v>46454</v>
      </c>
      <c r="X135" s="85">
        <v>46454</v>
      </c>
      <c r="Y135" s="85">
        <v>46454</v>
      </c>
      <c r="Z135" s="85">
        <v>46454</v>
      </c>
      <c r="AA135" s="85">
        <v>0</v>
      </c>
      <c r="AB135" s="85">
        <v>46454</v>
      </c>
      <c r="AC135" s="86" t="s">
        <v>617</v>
      </c>
      <c r="AD135" s="83" t="s">
        <v>22</v>
      </c>
      <c r="AE135" s="83" t="s">
        <v>22</v>
      </c>
      <c r="AF135" s="83" t="s">
        <v>22</v>
      </c>
      <c r="AG135" s="83" t="s">
        <v>22</v>
      </c>
      <c r="AH135" s="83" t="s">
        <v>22</v>
      </c>
      <c r="AI135" s="83">
        <v>0</v>
      </c>
      <c r="AJ135" s="88">
        <f>AI135/77</f>
        <v>0</v>
      </c>
      <c r="AK135" s="83">
        <v>0</v>
      </c>
      <c r="AL135" s="88">
        <f>AK135/77</f>
        <v>0</v>
      </c>
      <c r="AM135" s="83">
        <v>0</v>
      </c>
      <c r="AN135" s="88">
        <f>AM135/77</f>
        <v>0</v>
      </c>
      <c r="AO135" s="83">
        <v>0</v>
      </c>
      <c r="AP135" s="88">
        <f>AO135/77</f>
        <v>0</v>
      </c>
      <c r="AQ135" s="83">
        <v>0</v>
      </c>
      <c r="AR135" s="88">
        <f>AQ135/77</f>
        <v>0</v>
      </c>
      <c r="AS135" s="83">
        <v>0</v>
      </c>
      <c r="AT135" s="88">
        <f>AS135/77</f>
        <v>0</v>
      </c>
      <c r="AU135" s="83">
        <v>16</v>
      </c>
      <c r="AV135" s="88">
        <f>AU135/16</f>
        <v>1</v>
      </c>
      <c r="AW135" s="83">
        <v>16</v>
      </c>
      <c r="AX135" s="88">
        <f>AW135/16</f>
        <v>1</v>
      </c>
      <c r="AY135" s="85">
        <f>AI135+AM135+AQ135+AU135</f>
        <v>16</v>
      </c>
      <c r="AZ135" s="87">
        <v>1</v>
      </c>
      <c r="BA135" s="85">
        <f t="shared" ref="BA135" si="64">AK135+AO135+AS135+AW135</f>
        <v>16</v>
      </c>
      <c r="BB135" s="88">
        <f t="shared" ref="BB135" si="65">AL135+AP135+AT135+AX135</f>
        <v>1</v>
      </c>
      <c r="BC135" s="8"/>
    </row>
    <row r="136" spans="2:55" ht="90" x14ac:dyDescent="0.25">
      <c r="B136" s="31"/>
      <c r="C136" s="66" t="s">
        <v>433</v>
      </c>
      <c r="D136" s="11" t="s">
        <v>434</v>
      </c>
      <c r="E136" s="11" t="s">
        <v>435</v>
      </c>
      <c r="F136" s="75" t="s">
        <v>599</v>
      </c>
      <c r="G136" s="11" t="s">
        <v>431</v>
      </c>
      <c r="H136" s="11"/>
      <c r="I136" s="13" t="s">
        <v>20</v>
      </c>
      <c r="J136" s="13" t="s">
        <v>26</v>
      </c>
      <c r="K136" s="13" t="s">
        <v>32</v>
      </c>
      <c r="L136" s="81" t="s">
        <v>21</v>
      </c>
      <c r="M136" s="81">
        <v>16</v>
      </c>
      <c r="N136" s="88">
        <v>1</v>
      </c>
      <c r="O136" s="81">
        <v>16</v>
      </c>
      <c r="P136" s="83">
        <v>2017</v>
      </c>
      <c r="Q136" s="83">
        <v>2018</v>
      </c>
      <c r="R136" s="8"/>
      <c r="S136" s="8"/>
      <c r="T136" s="8"/>
      <c r="U136" s="84" t="s">
        <v>621</v>
      </c>
      <c r="V136" s="84" t="s">
        <v>616</v>
      </c>
      <c r="W136" s="85">
        <v>46454</v>
      </c>
      <c r="X136" s="85">
        <v>46454</v>
      </c>
      <c r="Y136" s="85">
        <v>46454</v>
      </c>
      <c r="Z136" s="85">
        <v>46454</v>
      </c>
      <c r="AA136" s="85">
        <v>0</v>
      </c>
      <c r="AB136" s="85">
        <v>46454</v>
      </c>
      <c r="AC136" s="86" t="s">
        <v>617</v>
      </c>
      <c r="AD136" s="83" t="s">
        <v>22</v>
      </c>
      <c r="AE136" s="83" t="s">
        <v>22</v>
      </c>
      <c r="AF136" s="83" t="s">
        <v>22</v>
      </c>
      <c r="AG136" s="83" t="s">
        <v>22</v>
      </c>
      <c r="AH136" s="83" t="s">
        <v>22</v>
      </c>
      <c r="AI136" s="83">
        <v>0</v>
      </c>
      <c r="AJ136" s="88">
        <f>AI136/77</f>
        <v>0</v>
      </c>
      <c r="AK136" s="83">
        <v>0</v>
      </c>
      <c r="AL136" s="88">
        <f>AK136/77</f>
        <v>0</v>
      </c>
      <c r="AM136" s="83">
        <v>0</v>
      </c>
      <c r="AN136" s="88">
        <f>AM136/77</f>
        <v>0</v>
      </c>
      <c r="AO136" s="83">
        <v>0</v>
      </c>
      <c r="AP136" s="88">
        <f>AO136/77</f>
        <v>0</v>
      </c>
      <c r="AQ136" s="83">
        <v>0</v>
      </c>
      <c r="AR136" s="88">
        <f>AQ136/77</f>
        <v>0</v>
      </c>
      <c r="AS136" s="83">
        <v>0</v>
      </c>
      <c r="AT136" s="88">
        <f>AS136/77</f>
        <v>0</v>
      </c>
      <c r="AU136" s="83">
        <v>16</v>
      </c>
      <c r="AV136" s="88">
        <f>AU136/16</f>
        <v>1</v>
      </c>
      <c r="AW136" s="83">
        <v>16</v>
      </c>
      <c r="AX136" s="88">
        <f>AW136/16</f>
        <v>1</v>
      </c>
      <c r="AY136" s="85">
        <f>AI136+AM136+AQ136+AU136</f>
        <v>16</v>
      </c>
      <c r="AZ136" s="87">
        <v>1</v>
      </c>
      <c r="BA136" s="85">
        <f t="shared" ref="BA136" si="66">AK136+AO136+AS136+AW136</f>
        <v>16</v>
      </c>
      <c r="BB136" s="88">
        <f t="shared" ref="BB136" si="67">AL136+AP136+AT136+AX136</f>
        <v>1</v>
      </c>
      <c r="BC136" s="8"/>
    </row>
    <row r="137" spans="2:55" ht="90" x14ac:dyDescent="0.25">
      <c r="B137" s="31"/>
      <c r="C137" s="66" t="s">
        <v>436</v>
      </c>
      <c r="D137" s="11" t="s">
        <v>437</v>
      </c>
      <c r="E137" s="11" t="s">
        <v>438</v>
      </c>
      <c r="F137" s="75" t="s">
        <v>439</v>
      </c>
      <c r="G137" s="11" t="s">
        <v>431</v>
      </c>
      <c r="H137" s="11"/>
      <c r="I137" s="13" t="s">
        <v>20</v>
      </c>
      <c r="J137" s="13" t="s">
        <v>26</v>
      </c>
      <c r="K137" s="13" t="s">
        <v>32</v>
      </c>
      <c r="L137" s="81" t="s">
        <v>21</v>
      </c>
      <c r="M137" s="81">
        <v>16</v>
      </c>
      <c r="N137" s="88">
        <v>1</v>
      </c>
      <c r="O137" s="81">
        <v>16</v>
      </c>
      <c r="P137" s="83">
        <v>2017</v>
      </c>
      <c r="Q137" s="83">
        <v>2018</v>
      </c>
      <c r="R137" s="8"/>
      <c r="S137" s="8"/>
      <c r="T137" s="8"/>
      <c r="U137" s="84" t="s">
        <v>621</v>
      </c>
      <c r="V137" s="84" t="s">
        <v>616</v>
      </c>
      <c r="W137" s="85">
        <v>46454</v>
      </c>
      <c r="X137" s="85">
        <v>46454</v>
      </c>
      <c r="Y137" s="85">
        <v>46454</v>
      </c>
      <c r="Z137" s="85">
        <v>46454</v>
      </c>
      <c r="AA137" s="85">
        <v>0</v>
      </c>
      <c r="AB137" s="85">
        <v>46454</v>
      </c>
      <c r="AC137" s="86" t="s">
        <v>617</v>
      </c>
      <c r="AD137" s="83" t="s">
        <v>22</v>
      </c>
      <c r="AE137" s="83" t="s">
        <v>22</v>
      </c>
      <c r="AF137" s="83" t="s">
        <v>22</v>
      </c>
      <c r="AG137" s="83" t="s">
        <v>22</v>
      </c>
      <c r="AH137" s="83" t="s">
        <v>22</v>
      </c>
      <c r="AI137" s="83">
        <v>0</v>
      </c>
      <c r="AJ137" s="88">
        <f>AI137/77</f>
        <v>0</v>
      </c>
      <c r="AK137" s="83">
        <v>0</v>
      </c>
      <c r="AL137" s="88">
        <f>AK137/77</f>
        <v>0</v>
      </c>
      <c r="AM137" s="83">
        <v>0</v>
      </c>
      <c r="AN137" s="88">
        <f>AM137/77</f>
        <v>0</v>
      </c>
      <c r="AO137" s="83">
        <v>0</v>
      </c>
      <c r="AP137" s="88">
        <f>AO137/77</f>
        <v>0</v>
      </c>
      <c r="AQ137" s="83">
        <v>0</v>
      </c>
      <c r="AR137" s="88">
        <f>AQ137/77</f>
        <v>0</v>
      </c>
      <c r="AS137" s="83">
        <v>0</v>
      </c>
      <c r="AT137" s="88">
        <f>AS137/77</f>
        <v>0</v>
      </c>
      <c r="AU137" s="83">
        <v>16</v>
      </c>
      <c r="AV137" s="88">
        <f>AU137/16</f>
        <v>1</v>
      </c>
      <c r="AW137" s="83">
        <v>16</v>
      </c>
      <c r="AX137" s="88">
        <f>AW137/16</f>
        <v>1</v>
      </c>
      <c r="AY137" s="85">
        <f>AI137+AM137+AQ137+AU137</f>
        <v>16</v>
      </c>
      <c r="AZ137" s="87">
        <v>1</v>
      </c>
      <c r="BA137" s="85">
        <f t="shared" ref="BA137" si="68">AK137+AO137+AS137+AW137</f>
        <v>16</v>
      </c>
      <c r="BB137" s="88">
        <f t="shared" ref="BB137" si="69">AL137+AP137+AT137+AX137</f>
        <v>1</v>
      </c>
      <c r="BC137" s="8"/>
    </row>
    <row r="138" spans="2:55" ht="45" x14ac:dyDescent="0.25">
      <c r="B138" s="31" t="s">
        <v>61</v>
      </c>
      <c r="C138" s="118" t="s">
        <v>440</v>
      </c>
      <c r="D138" s="11"/>
      <c r="E138" s="11"/>
      <c r="F138" s="76"/>
      <c r="G138" s="11"/>
      <c r="H138" s="11"/>
      <c r="I138" s="14"/>
      <c r="J138" s="14"/>
      <c r="K138" s="14"/>
      <c r="L138" s="79"/>
      <c r="M138" s="79"/>
      <c r="N138" s="8"/>
      <c r="O138" s="8"/>
      <c r="P138" s="8"/>
      <c r="Q138" s="80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</row>
    <row r="139" spans="2:55" ht="75" x14ac:dyDescent="0.25">
      <c r="B139" s="31" t="s">
        <v>24</v>
      </c>
      <c r="C139" s="66" t="s">
        <v>638</v>
      </c>
      <c r="D139" s="11" t="s">
        <v>441</v>
      </c>
      <c r="E139" s="11" t="s">
        <v>442</v>
      </c>
      <c r="F139" s="75" t="s">
        <v>600</v>
      </c>
      <c r="G139" s="11" t="s">
        <v>443</v>
      </c>
      <c r="H139" s="11"/>
      <c r="I139" s="13" t="s">
        <v>20</v>
      </c>
      <c r="J139" s="13" t="s">
        <v>26</v>
      </c>
      <c r="K139" s="13" t="s">
        <v>31</v>
      </c>
      <c r="L139" s="81" t="s">
        <v>21</v>
      </c>
      <c r="M139" s="81">
        <v>1</v>
      </c>
      <c r="N139" s="88">
        <v>1</v>
      </c>
      <c r="O139" s="81">
        <v>1</v>
      </c>
      <c r="P139" s="83">
        <v>2017</v>
      </c>
      <c r="Q139" s="83">
        <v>2018</v>
      </c>
      <c r="R139" s="8"/>
      <c r="S139" s="8"/>
      <c r="T139" s="8"/>
      <c r="U139" s="84" t="s">
        <v>621</v>
      </c>
      <c r="V139" s="84" t="s">
        <v>616</v>
      </c>
      <c r="W139" s="85">
        <v>46454</v>
      </c>
      <c r="X139" s="85">
        <v>46454</v>
      </c>
      <c r="Y139" s="85">
        <v>46454</v>
      </c>
      <c r="Z139" s="85">
        <v>46454</v>
      </c>
      <c r="AA139" s="85">
        <v>0</v>
      </c>
      <c r="AB139" s="85">
        <v>46454</v>
      </c>
      <c r="AC139" s="86" t="s">
        <v>617</v>
      </c>
      <c r="AD139" s="83" t="s">
        <v>22</v>
      </c>
      <c r="AE139" s="83" t="s">
        <v>22</v>
      </c>
      <c r="AF139" s="83" t="s">
        <v>22</v>
      </c>
      <c r="AG139" s="83" t="s">
        <v>22</v>
      </c>
      <c r="AH139" s="83" t="s">
        <v>22</v>
      </c>
      <c r="AI139" s="83">
        <v>1</v>
      </c>
      <c r="AJ139" s="88">
        <f>AI139/1</f>
        <v>1</v>
      </c>
      <c r="AK139" s="83">
        <v>1</v>
      </c>
      <c r="AL139" s="88">
        <f>AK139/1</f>
        <v>1</v>
      </c>
      <c r="AM139" s="83">
        <v>0</v>
      </c>
      <c r="AN139" s="88">
        <f>AM139/77</f>
        <v>0</v>
      </c>
      <c r="AO139" s="83">
        <v>0</v>
      </c>
      <c r="AP139" s="88">
        <f>AO139/77</f>
        <v>0</v>
      </c>
      <c r="AQ139" s="83">
        <v>0</v>
      </c>
      <c r="AR139" s="88">
        <f>AQ139/77</f>
        <v>0</v>
      </c>
      <c r="AS139" s="83">
        <v>0</v>
      </c>
      <c r="AT139" s="88">
        <f>AS139/77</f>
        <v>0</v>
      </c>
      <c r="AU139" s="83">
        <v>0</v>
      </c>
      <c r="AV139" s="88">
        <f>AU139/77</f>
        <v>0</v>
      </c>
      <c r="AW139" s="83">
        <v>0</v>
      </c>
      <c r="AX139" s="88">
        <f>AW139/77</f>
        <v>0</v>
      </c>
      <c r="AY139" s="85">
        <f>AI139+AM139+AQ139+AU139</f>
        <v>1</v>
      </c>
      <c r="AZ139" s="87">
        <v>1</v>
      </c>
      <c r="BA139" s="85">
        <f t="shared" ref="BA139" si="70">AK139+AO139+AS139+AW139</f>
        <v>1</v>
      </c>
      <c r="BB139" s="88">
        <f t="shared" ref="BB139" si="71">AL139+AP139+AT139+AX139</f>
        <v>1</v>
      </c>
      <c r="BC139" s="8"/>
    </row>
    <row r="140" spans="2:55" ht="75" x14ac:dyDescent="0.25">
      <c r="B140" s="31"/>
      <c r="C140" s="66" t="s">
        <v>639</v>
      </c>
      <c r="D140" s="11" t="s">
        <v>444</v>
      </c>
      <c r="E140" s="11" t="s">
        <v>442</v>
      </c>
      <c r="F140" s="75" t="s">
        <v>601</v>
      </c>
      <c r="G140" s="11" t="s">
        <v>445</v>
      </c>
      <c r="H140" s="11"/>
      <c r="I140" s="13" t="s">
        <v>20</v>
      </c>
      <c r="J140" s="13" t="s">
        <v>26</v>
      </c>
      <c r="K140" s="13" t="s">
        <v>31</v>
      </c>
      <c r="L140" s="81" t="s">
        <v>21</v>
      </c>
      <c r="M140" s="81">
        <v>1</v>
      </c>
      <c r="N140" s="88">
        <v>1</v>
      </c>
      <c r="O140" s="81">
        <v>1</v>
      </c>
      <c r="P140" s="83">
        <v>2017</v>
      </c>
      <c r="Q140" s="83">
        <v>2018</v>
      </c>
      <c r="R140" s="8"/>
      <c r="S140" s="8"/>
      <c r="T140" s="8"/>
      <c r="U140" s="84" t="s">
        <v>621</v>
      </c>
      <c r="V140" s="84" t="s">
        <v>616</v>
      </c>
      <c r="W140" s="85">
        <v>46454</v>
      </c>
      <c r="X140" s="85">
        <v>46454</v>
      </c>
      <c r="Y140" s="85">
        <v>46454</v>
      </c>
      <c r="Z140" s="85">
        <v>46454</v>
      </c>
      <c r="AA140" s="85">
        <v>0</v>
      </c>
      <c r="AB140" s="85">
        <v>46454</v>
      </c>
      <c r="AC140" s="86" t="s">
        <v>617</v>
      </c>
      <c r="AD140" s="83" t="s">
        <v>22</v>
      </c>
      <c r="AE140" s="83" t="s">
        <v>22</v>
      </c>
      <c r="AF140" s="83" t="s">
        <v>22</v>
      </c>
      <c r="AG140" s="83" t="s">
        <v>22</v>
      </c>
      <c r="AH140" s="83" t="s">
        <v>22</v>
      </c>
      <c r="AI140" s="83">
        <v>1</v>
      </c>
      <c r="AJ140" s="88">
        <f>AI140/1</f>
        <v>1</v>
      </c>
      <c r="AK140" s="83">
        <v>1</v>
      </c>
      <c r="AL140" s="88">
        <f>AK140/1</f>
        <v>1</v>
      </c>
      <c r="AM140" s="83">
        <v>0</v>
      </c>
      <c r="AN140" s="88">
        <f>AM140/77</f>
        <v>0</v>
      </c>
      <c r="AO140" s="83">
        <v>0</v>
      </c>
      <c r="AP140" s="88">
        <f>AO140/77</f>
        <v>0</v>
      </c>
      <c r="AQ140" s="83">
        <v>0</v>
      </c>
      <c r="AR140" s="88">
        <f>AQ140/77</f>
        <v>0</v>
      </c>
      <c r="AS140" s="83">
        <v>0</v>
      </c>
      <c r="AT140" s="88">
        <f>AS140/77</f>
        <v>0</v>
      </c>
      <c r="AU140" s="83">
        <v>0</v>
      </c>
      <c r="AV140" s="88">
        <f>AU140/77</f>
        <v>0</v>
      </c>
      <c r="AW140" s="83">
        <v>0</v>
      </c>
      <c r="AX140" s="88">
        <f>AW140/77</f>
        <v>0</v>
      </c>
      <c r="AY140" s="85">
        <f>AI140+AM140+AQ140+AU140</f>
        <v>1</v>
      </c>
      <c r="AZ140" s="87">
        <v>1</v>
      </c>
      <c r="BA140" s="85">
        <f t="shared" ref="BA140" si="72">AK140+AO140+AS140+AW140</f>
        <v>1</v>
      </c>
      <c r="BB140" s="88">
        <f t="shared" ref="BB140" si="73">AL140+AP140+AT140+AX140</f>
        <v>1</v>
      </c>
      <c r="BC140" s="8"/>
    </row>
    <row r="141" spans="2:55" ht="75" x14ac:dyDescent="0.25">
      <c r="B141" s="31"/>
      <c r="C141" s="66" t="s">
        <v>640</v>
      </c>
      <c r="D141" s="11" t="s">
        <v>446</v>
      </c>
      <c r="E141" s="11" t="s">
        <v>442</v>
      </c>
      <c r="F141" s="75" t="s">
        <v>602</v>
      </c>
      <c r="G141" s="11" t="s">
        <v>447</v>
      </c>
      <c r="H141" s="11"/>
      <c r="I141" s="13" t="s">
        <v>20</v>
      </c>
      <c r="J141" s="13" t="s">
        <v>26</v>
      </c>
      <c r="K141" s="13" t="s">
        <v>31</v>
      </c>
      <c r="L141" s="81" t="s">
        <v>21</v>
      </c>
      <c r="M141" s="81">
        <v>1</v>
      </c>
      <c r="N141" s="88">
        <v>1</v>
      </c>
      <c r="O141" s="81">
        <v>1</v>
      </c>
      <c r="P141" s="83">
        <v>2017</v>
      </c>
      <c r="Q141" s="83">
        <v>2018</v>
      </c>
      <c r="R141" s="8"/>
      <c r="S141" s="8"/>
      <c r="T141" s="8"/>
      <c r="U141" s="84" t="s">
        <v>621</v>
      </c>
      <c r="V141" s="84" t="s">
        <v>616</v>
      </c>
      <c r="W141" s="85">
        <v>46454</v>
      </c>
      <c r="X141" s="85">
        <v>46454</v>
      </c>
      <c r="Y141" s="85">
        <v>46454</v>
      </c>
      <c r="Z141" s="85">
        <v>46454</v>
      </c>
      <c r="AA141" s="85">
        <v>0</v>
      </c>
      <c r="AB141" s="85">
        <v>46454</v>
      </c>
      <c r="AC141" s="86" t="s">
        <v>617</v>
      </c>
      <c r="AD141" s="83" t="s">
        <v>22</v>
      </c>
      <c r="AE141" s="83" t="s">
        <v>22</v>
      </c>
      <c r="AF141" s="83" t="s">
        <v>22</v>
      </c>
      <c r="AG141" s="83" t="s">
        <v>22</v>
      </c>
      <c r="AH141" s="83" t="s">
        <v>22</v>
      </c>
      <c r="AI141" s="83">
        <v>1</v>
      </c>
      <c r="AJ141" s="88">
        <f>AI141/1</f>
        <v>1</v>
      </c>
      <c r="AK141" s="83">
        <v>1</v>
      </c>
      <c r="AL141" s="88">
        <f>AK141/1</f>
        <v>1</v>
      </c>
      <c r="AM141" s="83">
        <v>0</v>
      </c>
      <c r="AN141" s="88">
        <f>AM141/77</f>
        <v>0</v>
      </c>
      <c r="AO141" s="83">
        <v>0</v>
      </c>
      <c r="AP141" s="88">
        <f>AO141/77</f>
        <v>0</v>
      </c>
      <c r="AQ141" s="83">
        <v>0</v>
      </c>
      <c r="AR141" s="88">
        <f>AQ141/77</f>
        <v>0</v>
      </c>
      <c r="AS141" s="83">
        <v>0</v>
      </c>
      <c r="AT141" s="88">
        <f>AS141/77</f>
        <v>0</v>
      </c>
      <c r="AU141" s="83">
        <v>0</v>
      </c>
      <c r="AV141" s="88">
        <f>AU141/77</f>
        <v>0</v>
      </c>
      <c r="AW141" s="83">
        <v>0</v>
      </c>
      <c r="AX141" s="88">
        <f>AW141/77</f>
        <v>0</v>
      </c>
      <c r="AY141" s="85">
        <f>AI141+AM141+AQ141+AU141</f>
        <v>1</v>
      </c>
      <c r="AZ141" s="87">
        <v>1</v>
      </c>
      <c r="BA141" s="85">
        <f t="shared" ref="BA141" si="74">AK141+AO141+AS141+AW141</f>
        <v>1</v>
      </c>
      <c r="BB141" s="88">
        <f t="shared" ref="BB141" si="75">AL141+AP141+AT141+AX141</f>
        <v>1</v>
      </c>
      <c r="BC141" s="8"/>
    </row>
    <row r="142" spans="2:55" ht="75" x14ac:dyDescent="0.25">
      <c r="B142" s="31"/>
      <c r="C142" s="66" t="s">
        <v>641</v>
      </c>
      <c r="D142" s="11" t="s">
        <v>448</v>
      </c>
      <c r="E142" s="11" t="s">
        <v>449</v>
      </c>
      <c r="F142" s="75" t="s">
        <v>603</v>
      </c>
      <c r="G142" s="11" t="s">
        <v>450</v>
      </c>
      <c r="H142" s="11"/>
      <c r="I142" s="13" t="s">
        <v>20</v>
      </c>
      <c r="J142" s="13" t="s">
        <v>26</v>
      </c>
      <c r="K142" s="13" t="s">
        <v>31</v>
      </c>
      <c r="L142" s="81" t="s">
        <v>21</v>
      </c>
      <c r="M142" s="81">
        <v>1</v>
      </c>
      <c r="N142" s="88">
        <v>1</v>
      </c>
      <c r="O142" s="81">
        <v>1</v>
      </c>
      <c r="P142" s="83">
        <v>2017</v>
      </c>
      <c r="Q142" s="83">
        <v>2018</v>
      </c>
      <c r="R142" s="8"/>
      <c r="S142" s="8"/>
      <c r="T142" s="8"/>
      <c r="U142" s="84" t="s">
        <v>621</v>
      </c>
      <c r="V142" s="84" t="s">
        <v>616</v>
      </c>
      <c r="W142" s="85">
        <v>46454</v>
      </c>
      <c r="X142" s="85">
        <v>46454</v>
      </c>
      <c r="Y142" s="85">
        <v>46454</v>
      </c>
      <c r="Z142" s="85">
        <v>46454</v>
      </c>
      <c r="AA142" s="85">
        <v>0</v>
      </c>
      <c r="AB142" s="85">
        <v>46454</v>
      </c>
      <c r="AC142" s="86" t="s">
        <v>617</v>
      </c>
      <c r="AD142" s="83" t="s">
        <v>22</v>
      </c>
      <c r="AE142" s="83" t="s">
        <v>22</v>
      </c>
      <c r="AF142" s="83" t="s">
        <v>22</v>
      </c>
      <c r="AG142" s="83" t="s">
        <v>22</v>
      </c>
      <c r="AH142" s="83" t="s">
        <v>22</v>
      </c>
      <c r="AI142" s="83">
        <v>1</v>
      </c>
      <c r="AJ142" s="88">
        <f>AI142/1</f>
        <v>1</v>
      </c>
      <c r="AK142" s="83">
        <v>1</v>
      </c>
      <c r="AL142" s="88">
        <f>AK142/1</f>
        <v>1</v>
      </c>
      <c r="AM142" s="83">
        <v>0</v>
      </c>
      <c r="AN142" s="88">
        <f>AM142/77</f>
        <v>0</v>
      </c>
      <c r="AO142" s="83">
        <v>0</v>
      </c>
      <c r="AP142" s="88">
        <f>AO142/77</f>
        <v>0</v>
      </c>
      <c r="AQ142" s="83">
        <v>0</v>
      </c>
      <c r="AR142" s="88">
        <f>AQ142/77</f>
        <v>0</v>
      </c>
      <c r="AS142" s="83">
        <v>0</v>
      </c>
      <c r="AT142" s="88">
        <f>AS142/77</f>
        <v>0</v>
      </c>
      <c r="AU142" s="83">
        <v>0</v>
      </c>
      <c r="AV142" s="88">
        <f>AU142/77</f>
        <v>0</v>
      </c>
      <c r="AW142" s="83">
        <v>0</v>
      </c>
      <c r="AX142" s="88">
        <f>AW142/77</f>
        <v>0</v>
      </c>
      <c r="AY142" s="85">
        <f>AI142+AM142+AQ142+AU142</f>
        <v>1</v>
      </c>
      <c r="AZ142" s="87">
        <v>1</v>
      </c>
      <c r="BA142" s="85">
        <f t="shared" ref="BA142" si="76">AK142+AO142+AS142+AW142</f>
        <v>1</v>
      </c>
      <c r="BB142" s="88">
        <f t="shared" ref="BB142" si="77">AL142+AP142+AT142+AX142</f>
        <v>1</v>
      </c>
      <c r="BC142" s="8"/>
    </row>
    <row r="143" spans="2:55" ht="45" x14ac:dyDescent="0.25">
      <c r="B143" s="31" t="s">
        <v>61</v>
      </c>
      <c r="C143" s="118" t="s">
        <v>451</v>
      </c>
      <c r="D143" s="11"/>
      <c r="E143" s="11"/>
      <c r="F143" s="76"/>
      <c r="G143" s="11"/>
      <c r="H143" s="11"/>
      <c r="I143" s="14"/>
      <c r="J143" s="14"/>
      <c r="K143" s="14"/>
      <c r="L143" s="79"/>
      <c r="M143" s="79"/>
      <c r="N143" s="8"/>
      <c r="O143" s="8"/>
      <c r="P143" s="8"/>
      <c r="Q143" s="80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</row>
    <row r="144" spans="2:55" ht="60" x14ac:dyDescent="0.25">
      <c r="B144" s="31" t="s">
        <v>24</v>
      </c>
      <c r="C144" s="66" t="s">
        <v>452</v>
      </c>
      <c r="D144" s="11" t="s">
        <v>453</v>
      </c>
      <c r="E144" s="11" t="s">
        <v>454</v>
      </c>
      <c r="F144" s="75" t="s">
        <v>604</v>
      </c>
      <c r="G144" s="11" t="s">
        <v>455</v>
      </c>
      <c r="H144" s="11"/>
      <c r="I144" s="13" t="s">
        <v>20</v>
      </c>
      <c r="J144" s="13" t="s">
        <v>26</v>
      </c>
      <c r="K144" s="13" t="s">
        <v>31</v>
      </c>
      <c r="L144" s="81" t="s">
        <v>21</v>
      </c>
      <c r="M144" s="81">
        <v>1</v>
      </c>
      <c r="N144" s="88">
        <v>1</v>
      </c>
      <c r="O144" s="81">
        <v>1</v>
      </c>
      <c r="P144" s="83">
        <v>2017</v>
      </c>
      <c r="Q144" s="83">
        <v>2018</v>
      </c>
      <c r="R144" s="8"/>
      <c r="S144" s="8"/>
      <c r="T144" s="8"/>
      <c r="U144" s="84" t="s">
        <v>621</v>
      </c>
      <c r="V144" s="84" t="s">
        <v>616</v>
      </c>
      <c r="W144" s="85">
        <v>46454</v>
      </c>
      <c r="X144" s="85">
        <v>46454</v>
      </c>
      <c r="Y144" s="85">
        <v>46454</v>
      </c>
      <c r="Z144" s="85">
        <v>46454</v>
      </c>
      <c r="AA144" s="85">
        <v>0</v>
      </c>
      <c r="AB144" s="85">
        <v>46454</v>
      </c>
      <c r="AC144" s="86" t="s">
        <v>617</v>
      </c>
      <c r="AD144" s="83" t="s">
        <v>22</v>
      </c>
      <c r="AE144" s="83" t="s">
        <v>22</v>
      </c>
      <c r="AF144" s="83" t="s">
        <v>22</v>
      </c>
      <c r="AG144" s="83" t="s">
        <v>22</v>
      </c>
      <c r="AH144" s="83" t="s">
        <v>22</v>
      </c>
      <c r="AI144" s="83">
        <v>1</v>
      </c>
      <c r="AJ144" s="88">
        <f>AI144/1</f>
        <v>1</v>
      </c>
      <c r="AK144" s="83">
        <v>1</v>
      </c>
      <c r="AL144" s="88">
        <f>AK144/1</f>
        <v>1</v>
      </c>
      <c r="AM144" s="83">
        <v>0</v>
      </c>
      <c r="AN144" s="88">
        <f>AM144/77</f>
        <v>0</v>
      </c>
      <c r="AO144" s="83">
        <v>0</v>
      </c>
      <c r="AP144" s="88">
        <f>AO144/77</f>
        <v>0</v>
      </c>
      <c r="AQ144" s="83">
        <v>0</v>
      </c>
      <c r="AR144" s="88">
        <f>AQ144/77</f>
        <v>0</v>
      </c>
      <c r="AS144" s="83">
        <v>0</v>
      </c>
      <c r="AT144" s="88">
        <f>AS144/77</f>
        <v>0</v>
      </c>
      <c r="AU144" s="83">
        <v>0</v>
      </c>
      <c r="AV144" s="88">
        <f>AU144/77</f>
        <v>0</v>
      </c>
      <c r="AW144" s="83">
        <v>0</v>
      </c>
      <c r="AX144" s="88">
        <f>AW144/77</f>
        <v>0</v>
      </c>
      <c r="AY144" s="85">
        <f>AI144+AM144+AQ144+AU144</f>
        <v>1</v>
      </c>
      <c r="AZ144" s="87">
        <v>1</v>
      </c>
      <c r="BA144" s="85">
        <f t="shared" ref="BA144" si="78">AK144+AO144+AS144+AW144</f>
        <v>1</v>
      </c>
      <c r="BB144" s="88">
        <f t="shared" ref="BB144" si="79">AL144+AP144+AT144+AX144</f>
        <v>1</v>
      </c>
      <c r="BC144" s="8"/>
    </row>
    <row r="145" spans="2:55" ht="90" x14ac:dyDescent="0.25">
      <c r="B145" s="31"/>
      <c r="C145" s="66" t="s">
        <v>456</v>
      </c>
      <c r="D145" s="11" t="s">
        <v>457</v>
      </c>
      <c r="E145" s="11" t="s">
        <v>458</v>
      </c>
      <c r="F145" s="75" t="s">
        <v>605</v>
      </c>
      <c r="G145" s="11" t="s">
        <v>459</v>
      </c>
      <c r="H145" s="11"/>
      <c r="I145" s="13" t="s">
        <v>460</v>
      </c>
      <c r="J145" s="13" t="s">
        <v>26</v>
      </c>
      <c r="K145" s="13" t="s">
        <v>31</v>
      </c>
      <c r="L145" s="81" t="s">
        <v>21</v>
      </c>
      <c r="M145" s="81">
        <v>1</v>
      </c>
      <c r="N145" s="88">
        <v>1</v>
      </c>
      <c r="O145" s="81">
        <v>1</v>
      </c>
      <c r="P145" s="83">
        <v>2017</v>
      </c>
      <c r="Q145" s="83">
        <v>2018</v>
      </c>
      <c r="R145" s="8"/>
      <c r="S145" s="8"/>
      <c r="T145" s="8"/>
      <c r="U145" s="84" t="s">
        <v>621</v>
      </c>
      <c r="V145" s="84" t="s">
        <v>616</v>
      </c>
      <c r="W145" s="85">
        <v>46454</v>
      </c>
      <c r="X145" s="85">
        <v>46454</v>
      </c>
      <c r="Y145" s="85">
        <v>46454</v>
      </c>
      <c r="Z145" s="85">
        <v>46454</v>
      </c>
      <c r="AA145" s="85">
        <v>0</v>
      </c>
      <c r="AB145" s="85">
        <v>46454</v>
      </c>
      <c r="AC145" s="86" t="s">
        <v>617</v>
      </c>
      <c r="AD145" s="83" t="s">
        <v>22</v>
      </c>
      <c r="AE145" s="83" t="s">
        <v>22</v>
      </c>
      <c r="AF145" s="83" t="s">
        <v>22</v>
      </c>
      <c r="AG145" s="83" t="s">
        <v>22</v>
      </c>
      <c r="AH145" s="83" t="s">
        <v>22</v>
      </c>
      <c r="AI145" s="83">
        <v>1</v>
      </c>
      <c r="AJ145" s="88">
        <f>AI145/1</f>
        <v>1</v>
      </c>
      <c r="AK145" s="83">
        <v>1</v>
      </c>
      <c r="AL145" s="88">
        <f>AK145/1</f>
        <v>1</v>
      </c>
      <c r="AM145" s="83">
        <v>0</v>
      </c>
      <c r="AN145" s="88">
        <f>AM145/77</f>
        <v>0</v>
      </c>
      <c r="AO145" s="83">
        <v>0</v>
      </c>
      <c r="AP145" s="88">
        <f>AO145/77</f>
        <v>0</v>
      </c>
      <c r="AQ145" s="83">
        <v>0</v>
      </c>
      <c r="AR145" s="88">
        <f>AQ145/77</f>
        <v>0</v>
      </c>
      <c r="AS145" s="83">
        <v>0</v>
      </c>
      <c r="AT145" s="88">
        <f>AS145/77</f>
        <v>0</v>
      </c>
      <c r="AU145" s="83">
        <v>0</v>
      </c>
      <c r="AV145" s="88">
        <f>AU145/77</f>
        <v>0</v>
      </c>
      <c r="AW145" s="83">
        <v>0</v>
      </c>
      <c r="AX145" s="88">
        <f>AW145/77</f>
        <v>0</v>
      </c>
      <c r="AY145" s="85">
        <f>AI145+AM145+AQ145+AU145</f>
        <v>1</v>
      </c>
      <c r="AZ145" s="87">
        <v>1</v>
      </c>
      <c r="BA145" s="85">
        <f t="shared" ref="BA145" si="80">AK145+AO145+AS145+AW145</f>
        <v>1</v>
      </c>
      <c r="BB145" s="88">
        <f t="shared" ref="BB145" si="81">AL145+AP145+AT145+AX145</f>
        <v>1</v>
      </c>
      <c r="BC145" s="8"/>
    </row>
    <row r="146" spans="2:55" ht="75" x14ac:dyDescent="0.25">
      <c r="B146" s="31"/>
      <c r="C146" s="66" t="s">
        <v>461</v>
      </c>
      <c r="D146" s="11" t="s">
        <v>462</v>
      </c>
      <c r="E146" s="11" t="s">
        <v>442</v>
      </c>
      <c r="F146" s="75" t="s">
        <v>606</v>
      </c>
      <c r="G146" s="11" t="s">
        <v>463</v>
      </c>
      <c r="H146" s="11"/>
      <c r="I146" s="13" t="s">
        <v>169</v>
      </c>
      <c r="J146" s="13" t="s">
        <v>26</v>
      </c>
      <c r="K146" s="13" t="s">
        <v>31</v>
      </c>
      <c r="L146" s="81" t="s">
        <v>21</v>
      </c>
      <c r="M146" s="81">
        <v>1</v>
      </c>
      <c r="N146" s="88">
        <v>1</v>
      </c>
      <c r="O146" s="81">
        <v>1</v>
      </c>
      <c r="P146" s="83">
        <v>2017</v>
      </c>
      <c r="Q146" s="83">
        <v>2018</v>
      </c>
      <c r="R146" s="8"/>
      <c r="S146" s="8"/>
      <c r="T146" s="8"/>
      <c r="U146" s="84" t="s">
        <v>621</v>
      </c>
      <c r="V146" s="84" t="s">
        <v>616</v>
      </c>
      <c r="W146" s="85">
        <v>46454</v>
      </c>
      <c r="X146" s="85">
        <v>46454</v>
      </c>
      <c r="Y146" s="85">
        <v>46454</v>
      </c>
      <c r="Z146" s="85">
        <v>46454</v>
      </c>
      <c r="AA146" s="85">
        <v>0</v>
      </c>
      <c r="AB146" s="85">
        <v>46454</v>
      </c>
      <c r="AC146" s="86" t="s">
        <v>617</v>
      </c>
      <c r="AD146" s="83" t="s">
        <v>22</v>
      </c>
      <c r="AE146" s="83" t="s">
        <v>22</v>
      </c>
      <c r="AF146" s="83" t="s">
        <v>22</v>
      </c>
      <c r="AG146" s="83" t="s">
        <v>22</v>
      </c>
      <c r="AH146" s="83" t="s">
        <v>22</v>
      </c>
      <c r="AI146" s="83">
        <v>1</v>
      </c>
      <c r="AJ146" s="88">
        <f>AI146/1</f>
        <v>1</v>
      </c>
      <c r="AK146" s="83">
        <v>1</v>
      </c>
      <c r="AL146" s="88">
        <f>AK146/1</f>
        <v>1</v>
      </c>
      <c r="AM146" s="83">
        <v>0</v>
      </c>
      <c r="AN146" s="88">
        <f>AM146/77</f>
        <v>0</v>
      </c>
      <c r="AO146" s="83">
        <v>0</v>
      </c>
      <c r="AP146" s="88">
        <f>AO146/77</f>
        <v>0</v>
      </c>
      <c r="AQ146" s="83">
        <v>0</v>
      </c>
      <c r="AR146" s="88">
        <f>AQ146/77</f>
        <v>0</v>
      </c>
      <c r="AS146" s="83">
        <v>0</v>
      </c>
      <c r="AT146" s="88">
        <f>AS146/77</f>
        <v>0</v>
      </c>
      <c r="AU146" s="83">
        <v>0</v>
      </c>
      <c r="AV146" s="88">
        <f>AU146/77</f>
        <v>0</v>
      </c>
      <c r="AW146" s="83">
        <v>0</v>
      </c>
      <c r="AX146" s="88">
        <f>AW146/77</f>
        <v>0</v>
      </c>
      <c r="AY146" s="85">
        <f>AI146+AM146+AQ146+AU146</f>
        <v>1</v>
      </c>
      <c r="AZ146" s="87">
        <v>1</v>
      </c>
      <c r="BA146" s="85">
        <f t="shared" ref="BA146" si="82">AK146+AO146+AS146+AW146</f>
        <v>1</v>
      </c>
      <c r="BB146" s="88">
        <f t="shared" ref="BB146" si="83">AL146+AP146+AT146+AX146</f>
        <v>1</v>
      </c>
      <c r="BC146" s="8"/>
    </row>
    <row r="147" spans="2:55" ht="75" x14ac:dyDescent="0.25">
      <c r="B147" s="31"/>
      <c r="C147" s="66" t="s">
        <v>464</v>
      </c>
      <c r="D147" s="11" t="s">
        <v>465</v>
      </c>
      <c r="E147" s="11" t="s">
        <v>442</v>
      </c>
      <c r="F147" s="75" t="s">
        <v>607</v>
      </c>
      <c r="G147" s="11" t="s">
        <v>466</v>
      </c>
      <c r="H147" s="11"/>
      <c r="I147" s="13" t="s">
        <v>467</v>
      </c>
      <c r="J147" s="13" t="s">
        <v>26</v>
      </c>
      <c r="K147" s="13" t="s">
        <v>31</v>
      </c>
      <c r="L147" s="81" t="s">
        <v>21</v>
      </c>
      <c r="M147" s="81">
        <v>1</v>
      </c>
      <c r="N147" s="88">
        <v>1</v>
      </c>
      <c r="O147" s="81">
        <v>1</v>
      </c>
      <c r="P147" s="83">
        <v>2017</v>
      </c>
      <c r="Q147" s="83">
        <v>2018</v>
      </c>
      <c r="R147" s="8"/>
      <c r="S147" s="8"/>
      <c r="T147" s="8"/>
      <c r="U147" s="84" t="s">
        <v>621</v>
      </c>
      <c r="V147" s="84" t="s">
        <v>616</v>
      </c>
      <c r="W147" s="85">
        <v>46454</v>
      </c>
      <c r="X147" s="85">
        <v>46454</v>
      </c>
      <c r="Y147" s="85">
        <v>46454</v>
      </c>
      <c r="Z147" s="85">
        <v>46454</v>
      </c>
      <c r="AA147" s="85">
        <v>0</v>
      </c>
      <c r="AB147" s="85">
        <v>46454</v>
      </c>
      <c r="AC147" s="86" t="s">
        <v>617</v>
      </c>
      <c r="AD147" s="83" t="s">
        <v>22</v>
      </c>
      <c r="AE147" s="83" t="s">
        <v>22</v>
      </c>
      <c r="AF147" s="83" t="s">
        <v>22</v>
      </c>
      <c r="AG147" s="83" t="s">
        <v>22</v>
      </c>
      <c r="AH147" s="83" t="s">
        <v>22</v>
      </c>
      <c r="AI147" s="83">
        <v>1</v>
      </c>
      <c r="AJ147" s="88">
        <f>AI147/1</f>
        <v>1</v>
      </c>
      <c r="AK147" s="83">
        <v>1</v>
      </c>
      <c r="AL147" s="88">
        <f>AK147/1</f>
        <v>1</v>
      </c>
      <c r="AM147" s="83">
        <v>0</v>
      </c>
      <c r="AN147" s="88">
        <f>AM147/77</f>
        <v>0</v>
      </c>
      <c r="AO147" s="83">
        <v>0</v>
      </c>
      <c r="AP147" s="88">
        <f>AO147/77</f>
        <v>0</v>
      </c>
      <c r="AQ147" s="83">
        <v>0</v>
      </c>
      <c r="AR147" s="88">
        <f>AQ147/77</f>
        <v>0</v>
      </c>
      <c r="AS147" s="83">
        <v>0</v>
      </c>
      <c r="AT147" s="88">
        <f>AS147/77</f>
        <v>0</v>
      </c>
      <c r="AU147" s="83">
        <v>0</v>
      </c>
      <c r="AV147" s="88">
        <f>AU147/77</f>
        <v>0</v>
      </c>
      <c r="AW147" s="83">
        <v>0</v>
      </c>
      <c r="AX147" s="88">
        <f>AW147/77</f>
        <v>0</v>
      </c>
      <c r="AY147" s="85">
        <f>AI147+AM147+AQ147+AU147</f>
        <v>1</v>
      </c>
      <c r="AZ147" s="87">
        <v>1</v>
      </c>
      <c r="BA147" s="85">
        <f t="shared" ref="BA147" si="84">AK147+AO147+AS147+AW147</f>
        <v>1</v>
      </c>
      <c r="BB147" s="88">
        <f t="shared" ref="BB147" si="85">AL147+AP147+AT147+AX147</f>
        <v>1</v>
      </c>
      <c r="BC147" s="8"/>
    </row>
    <row r="148" spans="2:55" ht="75" x14ac:dyDescent="0.25">
      <c r="B148" s="31"/>
      <c r="C148" s="66" t="s">
        <v>468</v>
      </c>
      <c r="D148" s="11" t="s">
        <v>469</v>
      </c>
      <c r="E148" s="11" t="s">
        <v>449</v>
      </c>
      <c r="F148" s="75" t="s">
        <v>608</v>
      </c>
      <c r="G148" s="11" t="s">
        <v>450</v>
      </c>
      <c r="H148" s="11"/>
      <c r="I148" s="13" t="s">
        <v>470</v>
      </c>
      <c r="J148" s="13" t="s">
        <v>26</v>
      </c>
      <c r="K148" s="13" t="s">
        <v>31</v>
      </c>
      <c r="L148" s="81" t="s">
        <v>21</v>
      </c>
      <c r="M148" s="81">
        <v>1</v>
      </c>
      <c r="N148" s="88">
        <v>1</v>
      </c>
      <c r="O148" s="81">
        <v>1</v>
      </c>
      <c r="P148" s="83">
        <v>2017</v>
      </c>
      <c r="Q148" s="83">
        <v>2018</v>
      </c>
      <c r="R148" s="8"/>
      <c r="S148" s="8"/>
      <c r="T148" s="8"/>
      <c r="U148" s="84" t="s">
        <v>621</v>
      </c>
      <c r="V148" s="84" t="s">
        <v>616</v>
      </c>
      <c r="W148" s="85">
        <v>46454</v>
      </c>
      <c r="X148" s="85">
        <v>46454</v>
      </c>
      <c r="Y148" s="85">
        <v>46454</v>
      </c>
      <c r="Z148" s="85">
        <v>46454</v>
      </c>
      <c r="AA148" s="85">
        <v>0</v>
      </c>
      <c r="AB148" s="85">
        <v>46454</v>
      </c>
      <c r="AC148" s="86" t="s">
        <v>617</v>
      </c>
      <c r="AD148" s="83" t="s">
        <v>22</v>
      </c>
      <c r="AE148" s="83" t="s">
        <v>22</v>
      </c>
      <c r="AF148" s="83" t="s">
        <v>22</v>
      </c>
      <c r="AG148" s="83" t="s">
        <v>22</v>
      </c>
      <c r="AH148" s="83" t="s">
        <v>22</v>
      </c>
      <c r="AI148" s="83">
        <v>1</v>
      </c>
      <c r="AJ148" s="88">
        <f>AI148/1</f>
        <v>1</v>
      </c>
      <c r="AK148" s="83">
        <v>1</v>
      </c>
      <c r="AL148" s="88">
        <f>AK148/1</f>
        <v>1</v>
      </c>
      <c r="AM148" s="83">
        <v>0</v>
      </c>
      <c r="AN148" s="88">
        <f>AM148/77</f>
        <v>0</v>
      </c>
      <c r="AO148" s="83">
        <v>0</v>
      </c>
      <c r="AP148" s="88">
        <f>AO148/77</f>
        <v>0</v>
      </c>
      <c r="AQ148" s="83">
        <v>0</v>
      </c>
      <c r="AR148" s="88">
        <f>AQ148/77</f>
        <v>0</v>
      </c>
      <c r="AS148" s="83">
        <v>0</v>
      </c>
      <c r="AT148" s="88">
        <f>AS148/77</f>
        <v>0</v>
      </c>
      <c r="AU148" s="83">
        <v>0</v>
      </c>
      <c r="AV148" s="88">
        <f>AU148/77</f>
        <v>0</v>
      </c>
      <c r="AW148" s="83">
        <v>0</v>
      </c>
      <c r="AX148" s="88">
        <f>AW148/77</f>
        <v>0</v>
      </c>
      <c r="AY148" s="85">
        <f>AI148+AM148+AQ148+AU148</f>
        <v>1</v>
      </c>
      <c r="AZ148" s="87">
        <v>1</v>
      </c>
      <c r="BA148" s="85">
        <f t="shared" ref="BA148" si="86">AK148+AO148+AS148+AW148</f>
        <v>1</v>
      </c>
      <c r="BB148" s="88">
        <f t="shared" ref="BB148" si="87">AL148+AP148+AT148+AX148</f>
        <v>1</v>
      </c>
      <c r="BC148" s="8"/>
    </row>
    <row r="149" spans="2:55" ht="30" x14ac:dyDescent="0.25">
      <c r="B149" s="31" t="s">
        <v>61</v>
      </c>
      <c r="C149" s="118" t="s">
        <v>471</v>
      </c>
      <c r="D149" s="11"/>
      <c r="E149" s="11"/>
      <c r="F149" s="76"/>
      <c r="G149" s="11"/>
      <c r="H149" s="11"/>
      <c r="I149" s="14"/>
      <c r="J149" s="14"/>
      <c r="K149" s="14"/>
      <c r="L149" s="79"/>
      <c r="M149" s="79"/>
      <c r="N149" s="8"/>
      <c r="O149" s="8"/>
      <c r="P149" s="8"/>
      <c r="Q149" s="80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</row>
    <row r="150" spans="2:55" ht="90" x14ac:dyDescent="0.25">
      <c r="B150" s="31" t="s">
        <v>24</v>
      </c>
      <c r="C150" s="66" t="s">
        <v>472</v>
      </c>
      <c r="D150" s="11" t="s">
        <v>429</v>
      </c>
      <c r="E150" s="11" t="s">
        <v>473</v>
      </c>
      <c r="F150" s="75" t="s">
        <v>609</v>
      </c>
      <c r="G150" s="11" t="s">
        <v>474</v>
      </c>
      <c r="H150" s="11" t="s">
        <v>475</v>
      </c>
      <c r="I150" s="13" t="s">
        <v>20</v>
      </c>
      <c r="J150" s="13" t="s">
        <v>122</v>
      </c>
      <c r="K150" s="13" t="s">
        <v>32</v>
      </c>
      <c r="L150" s="81" t="s">
        <v>21</v>
      </c>
      <c r="M150" s="81">
        <v>64</v>
      </c>
      <c r="N150" s="88">
        <v>1</v>
      </c>
      <c r="O150" s="81">
        <v>64</v>
      </c>
      <c r="P150" s="83">
        <v>2017</v>
      </c>
      <c r="Q150" s="83">
        <v>2018</v>
      </c>
      <c r="R150" s="8"/>
      <c r="S150" s="8"/>
      <c r="T150" s="8"/>
      <c r="U150" s="84" t="s">
        <v>621</v>
      </c>
      <c r="V150" s="84" t="s">
        <v>616</v>
      </c>
      <c r="W150" s="85">
        <v>46454</v>
      </c>
      <c r="X150" s="85">
        <v>46454</v>
      </c>
      <c r="Y150" s="85">
        <v>46454</v>
      </c>
      <c r="Z150" s="85">
        <v>46454</v>
      </c>
      <c r="AA150" s="85">
        <v>0</v>
      </c>
      <c r="AB150" s="85">
        <v>46454</v>
      </c>
      <c r="AC150" s="86" t="s">
        <v>617</v>
      </c>
      <c r="AD150" s="83" t="s">
        <v>22</v>
      </c>
      <c r="AE150" s="83" t="s">
        <v>22</v>
      </c>
      <c r="AF150" s="83" t="s">
        <v>22</v>
      </c>
      <c r="AG150" s="83" t="s">
        <v>22</v>
      </c>
      <c r="AH150" s="83" t="s">
        <v>22</v>
      </c>
      <c r="AI150" s="83">
        <v>16</v>
      </c>
      <c r="AJ150" s="88">
        <f>AI150/64</f>
        <v>0.25</v>
      </c>
      <c r="AK150" s="83">
        <v>10</v>
      </c>
      <c r="AL150" s="88">
        <f>AK150/64</f>
        <v>0.15625</v>
      </c>
      <c r="AM150" s="83">
        <v>16</v>
      </c>
      <c r="AN150" s="88">
        <f>AM150/64</f>
        <v>0.25</v>
      </c>
      <c r="AO150" s="83">
        <v>8</v>
      </c>
      <c r="AP150" s="88">
        <f>AO150/64</f>
        <v>0.125</v>
      </c>
      <c r="AQ150" s="83">
        <v>30</v>
      </c>
      <c r="AR150" s="88">
        <f>AQ150/64</f>
        <v>0.46875</v>
      </c>
      <c r="AS150" s="83">
        <v>0</v>
      </c>
      <c r="AT150" s="88">
        <f>AS150/64</f>
        <v>0</v>
      </c>
      <c r="AU150" s="83">
        <v>16</v>
      </c>
      <c r="AV150" s="88">
        <f>AU150/64</f>
        <v>0.25</v>
      </c>
      <c r="AW150" s="83">
        <v>28</v>
      </c>
      <c r="AX150" s="88">
        <f>AW150/64</f>
        <v>0.4375</v>
      </c>
      <c r="AY150" s="85">
        <f>AI150+AM150+AQ150+AU150</f>
        <v>78</v>
      </c>
      <c r="AZ150" s="87">
        <v>1</v>
      </c>
      <c r="BA150" s="85">
        <f t="shared" ref="BA150" si="88">AK150+AO150+AS150+AW150</f>
        <v>46</v>
      </c>
      <c r="BB150" s="88">
        <f t="shared" ref="BB150" si="89">AL150+AP150+AT150+AX150</f>
        <v>0.71875</v>
      </c>
      <c r="BC150" s="8"/>
    </row>
    <row r="151" spans="2:55" ht="90" x14ac:dyDescent="0.25">
      <c r="B151" s="31"/>
      <c r="C151" s="66" t="s">
        <v>476</v>
      </c>
      <c r="D151" s="11" t="s">
        <v>477</v>
      </c>
      <c r="E151" s="11" t="s">
        <v>478</v>
      </c>
      <c r="F151" s="75" t="s">
        <v>610</v>
      </c>
      <c r="G151" s="11" t="s">
        <v>474</v>
      </c>
      <c r="H151" s="11"/>
      <c r="I151" s="13" t="s">
        <v>20</v>
      </c>
      <c r="J151" s="13" t="s">
        <v>122</v>
      </c>
      <c r="K151" s="13" t="s">
        <v>32</v>
      </c>
      <c r="L151" s="81" t="s">
        <v>21</v>
      </c>
      <c r="M151" s="81">
        <v>64</v>
      </c>
      <c r="N151" s="88">
        <v>1</v>
      </c>
      <c r="O151" s="81">
        <v>64</v>
      </c>
      <c r="P151" s="83">
        <v>2017</v>
      </c>
      <c r="Q151" s="83">
        <v>2018</v>
      </c>
      <c r="R151" s="8"/>
      <c r="S151" s="8"/>
      <c r="T151" s="8"/>
      <c r="U151" s="84" t="s">
        <v>621</v>
      </c>
      <c r="V151" s="84" t="s">
        <v>616</v>
      </c>
      <c r="W151" s="85">
        <v>46454</v>
      </c>
      <c r="X151" s="85">
        <v>46454</v>
      </c>
      <c r="Y151" s="85">
        <v>46454</v>
      </c>
      <c r="Z151" s="85">
        <v>46454</v>
      </c>
      <c r="AA151" s="85">
        <v>0</v>
      </c>
      <c r="AB151" s="85">
        <v>46454</v>
      </c>
      <c r="AC151" s="86" t="s">
        <v>617</v>
      </c>
      <c r="AD151" s="83" t="s">
        <v>22</v>
      </c>
      <c r="AE151" s="83" t="s">
        <v>22</v>
      </c>
      <c r="AF151" s="83" t="s">
        <v>22</v>
      </c>
      <c r="AG151" s="83" t="s">
        <v>22</v>
      </c>
      <c r="AH151" s="83" t="s">
        <v>22</v>
      </c>
      <c r="AI151" s="83">
        <v>16</v>
      </c>
      <c r="AJ151" s="88">
        <f>AI151/64</f>
        <v>0.25</v>
      </c>
      <c r="AK151" s="83">
        <v>10</v>
      </c>
      <c r="AL151" s="88">
        <f>AK151/64</f>
        <v>0.15625</v>
      </c>
      <c r="AM151" s="83">
        <v>16</v>
      </c>
      <c r="AN151" s="88">
        <f>AM151/64</f>
        <v>0.25</v>
      </c>
      <c r="AO151" s="83">
        <v>8</v>
      </c>
      <c r="AP151" s="88">
        <f>AO151/64</f>
        <v>0.125</v>
      </c>
      <c r="AQ151" s="83">
        <v>30</v>
      </c>
      <c r="AR151" s="88">
        <f>AQ151/64</f>
        <v>0.46875</v>
      </c>
      <c r="AS151" s="83">
        <v>0</v>
      </c>
      <c r="AT151" s="88">
        <f>AS151/64</f>
        <v>0</v>
      </c>
      <c r="AU151" s="83">
        <v>16</v>
      </c>
      <c r="AV151" s="88">
        <f>AU151/64</f>
        <v>0.25</v>
      </c>
      <c r="AW151" s="83">
        <v>28</v>
      </c>
      <c r="AX151" s="88">
        <f>AW151/64</f>
        <v>0.4375</v>
      </c>
      <c r="AY151" s="85">
        <f>AI151+AM151+AQ151+AU151</f>
        <v>78</v>
      </c>
      <c r="AZ151" s="87">
        <v>1</v>
      </c>
      <c r="BA151" s="85">
        <f t="shared" ref="BA151" si="90">AK151+AO151+AS151+AW151</f>
        <v>46</v>
      </c>
      <c r="BB151" s="88">
        <f t="shared" ref="BB151" si="91">AL151+AP151+AT151+AX151</f>
        <v>0.71875</v>
      </c>
      <c r="BC151" s="8"/>
    </row>
    <row r="152" spans="2:55" ht="90" x14ac:dyDescent="0.25">
      <c r="B152" s="31"/>
      <c r="C152" s="66" t="s">
        <v>479</v>
      </c>
      <c r="D152" s="11" t="s">
        <v>437</v>
      </c>
      <c r="E152" s="11" t="s">
        <v>480</v>
      </c>
      <c r="F152" s="75" t="s">
        <v>611</v>
      </c>
      <c r="G152" s="11" t="s">
        <v>431</v>
      </c>
      <c r="H152" s="11"/>
      <c r="I152" s="13" t="s">
        <v>20</v>
      </c>
      <c r="J152" s="13" t="s">
        <v>122</v>
      </c>
      <c r="K152" s="13" t="s">
        <v>32</v>
      </c>
      <c r="L152" s="81" t="s">
        <v>21</v>
      </c>
      <c r="M152" s="81">
        <v>64</v>
      </c>
      <c r="N152" s="88">
        <v>1</v>
      </c>
      <c r="O152" s="81">
        <v>64</v>
      </c>
      <c r="P152" s="83">
        <v>2017</v>
      </c>
      <c r="Q152" s="83">
        <v>2018</v>
      </c>
      <c r="R152" s="8"/>
      <c r="S152" s="8"/>
      <c r="T152" s="8"/>
      <c r="U152" s="84" t="s">
        <v>621</v>
      </c>
      <c r="V152" s="84" t="s">
        <v>616</v>
      </c>
      <c r="W152" s="85">
        <v>46454</v>
      </c>
      <c r="X152" s="85">
        <v>46454</v>
      </c>
      <c r="Y152" s="85">
        <v>46454</v>
      </c>
      <c r="Z152" s="85">
        <v>46454</v>
      </c>
      <c r="AA152" s="85">
        <v>0</v>
      </c>
      <c r="AB152" s="85">
        <v>46454</v>
      </c>
      <c r="AC152" s="86" t="s">
        <v>617</v>
      </c>
      <c r="AD152" s="83" t="s">
        <v>22</v>
      </c>
      <c r="AE152" s="83" t="s">
        <v>22</v>
      </c>
      <c r="AF152" s="83" t="s">
        <v>22</v>
      </c>
      <c r="AG152" s="83" t="s">
        <v>22</v>
      </c>
      <c r="AH152" s="83" t="s">
        <v>22</v>
      </c>
      <c r="AI152" s="83">
        <v>16</v>
      </c>
      <c r="AJ152" s="88">
        <f>AI152/64</f>
        <v>0.25</v>
      </c>
      <c r="AK152" s="83">
        <v>10</v>
      </c>
      <c r="AL152" s="88">
        <f>AK152/64</f>
        <v>0.15625</v>
      </c>
      <c r="AM152" s="83">
        <v>16</v>
      </c>
      <c r="AN152" s="88">
        <f>AM152/64</f>
        <v>0.25</v>
      </c>
      <c r="AO152" s="83">
        <v>8</v>
      </c>
      <c r="AP152" s="88">
        <f>AO152/64</f>
        <v>0.125</v>
      </c>
      <c r="AQ152" s="83">
        <v>30</v>
      </c>
      <c r="AR152" s="88">
        <f>AQ152/64</f>
        <v>0.46875</v>
      </c>
      <c r="AS152" s="83">
        <v>0</v>
      </c>
      <c r="AT152" s="88">
        <f>AS152/64</f>
        <v>0</v>
      </c>
      <c r="AU152" s="83">
        <v>16</v>
      </c>
      <c r="AV152" s="88">
        <f>AU152/64</f>
        <v>0.25</v>
      </c>
      <c r="AW152" s="83">
        <v>28</v>
      </c>
      <c r="AX152" s="88">
        <f>AW152/64</f>
        <v>0.4375</v>
      </c>
      <c r="AY152" s="85">
        <f>AI152+AM152+AQ152+AU152</f>
        <v>78</v>
      </c>
      <c r="AZ152" s="87">
        <v>1</v>
      </c>
      <c r="BA152" s="85">
        <f t="shared" ref="BA152" si="92">AK152+AO152+AS152+AW152</f>
        <v>46</v>
      </c>
      <c r="BB152" s="88">
        <f t="shared" ref="BB152" si="93">AL152+AP152+AT152+AX152</f>
        <v>0.71875</v>
      </c>
      <c r="BC152" s="8"/>
    </row>
    <row r="153" spans="2:55" ht="75" x14ac:dyDescent="0.25">
      <c r="B153" s="31"/>
      <c r="C153" s="66" t="s">
        <v>481</v>
      </c>
      <c r="D153" s="11" t="s">
        <v>446</v>
      </c>
      <c r="E153" s="11" t="s">
        <v>442</v>
      </c>
      <c r="F153" s="75" t="s">
        <v>602</v>
      </c>
      <c r="G153" s="11" t="s">
        <v>447</v>
      </c>
      <c r="H153" s="11"/>
      <c r="I153" s="13" t="s">
        <v>467</v>
      </c>
      <c r="J153" s="13" t="s">
        <v>122</v>
      </c>
      <c r="K153" s="13" t="s">
        <v>31</v>
      </c>
      <c r="L153" s="81" t="s">
        <v>21</v>
      </c>
      <c r="M153" s="81">
        <v>64</v>
      </c>
      <c r="N153" s="88">
        <v>1</v>
      </c>
      <c r="O153" s="81">
        <v>64</v>
      </c>
      <c r="P153" s="83">
        <v>2017</v>
      </c>
      <c r="Q153" s="83">
        <v>2018</v>
      </c>
      <c r="R153" s="8"/>
      <c r="S153" s="8"/>
      <c r="T153" s="8"/>
      <c r="U153" s="84" t="s">
        <v>621</v>
      </c>
      <c r="V153" s="84" t="s">
        <v>616</v>
      </c>
      <c r="W153" s="85">
        <v>46454</v>
      </c>
      <c r="X153" s="85">
        <v>46454</v>
      </c>
      <c r="Y153" s="85">
        <v>46454</v>
      </c>
      <c r="Z153" s="85">
        <v>46454</v>
      </c>
      <c r="AA153" s="85">
        <v>0</v>
      </c>
      <c r="AB153" s="85">
        <v>46454</v>
      </c>
      <c r="AC153" s="86" t="s">
        <v>617</v>
      </c>
      <c r="AD153" s="83" t="s">
        <v>22</v>
      </c>
      <c r="AE153" s="83" t="s">
        <v>22</v>
      </c>
      <c r="AF153" s="83" t="s">
        <v>22</v>
      </c>
      <c r="AG153" s="83" t="s">
        <v>22</v>
      </c>
      <c r="AH153" s="83" t="s">
        <v>22</v>
      </c>
      <c r="AI153" s="83">
        <v>16</v>
      </c>
      <c r="AJ153" s="88">
        <f>AI153/64</f>
        <v>0.25</v>
      </c>
      <c r="AK153" s="83">
        <v>10</v>
      </c>
      <c r="AL153" s="88">
        <f>AK153/64</f>
        <v>0.15625</v>
      </c>
      <c r="AM153" s="83">
        <v>16</v>
      </c>
      <c r="AN153" s="88">
        <f>AM153/64</f>
        <v>0.25</v>
      </c>
      <c r="AO153" s="83">
        <v>8</v>
      </c>
      <c r="AP153" s="88">
        <f>AO153/64</f>
        <v>0.125</v>
      </c>
      <c r="AQ153" s="83">
        <v>30</v>
      </c>
      <c r="AR153" s="88">
        <f>AQ153/64</f>
        <v>0.46875</v>
      </c>
      <c r="AS153" s="83">
        <v>0</v>
      </c>
      <c r="AT153" s="88">
        <f>AS153/64</f>
        <v>0</v>
      </c>
      <c r="AU153" s="83">
        <v>16</v>
      </c>
      <c r="AV153" s="88">
        <f>AU153/64</f>
        <v>0.25</v>
      </c>
      <c r="AW153" s="83">
        <v>28</v>
      </c>
      <c r="AX153" s="88">
        <f>AW153/64</f>
        <v>0.4375</v>
      </c>
      <c r="AY153" s="85">
        <f>AI153+AM153+AQ153+AU153</f>
        <v>78</v>
      </c>
      <c r="AZ153" s="87">
        <v>1</v>
      </c>
      <c r="BA153" s="85">
        <f t="shared" ref="BA153" si="94">AK153+AO153+AS153+AW153</f>
        <v>46</v>
      </c>
      <c r="BB153" s="88">
        <f t="shared" ref="BB153" si="95">AL153+AP153+AT153+AX153</f>
        <v>0.71875</v>
      </c>
      <c r="BC153" s="8"/>
    </row>
    <row r="154" spans="2:55" ht="75" x14ac:dyDescent="0.25">
      <c r="B154" s="31"/>
      <c r="C154" s="66" t="s">
        <v>482</v>
      </c>
      <c r="D154" s="11" t="s">
        <v>448</v>
      </c>
      <c r="E154" s="11" t="s">
        <v>449</v>
      </c>
      <c r="F154" s="75" t="s">
        <v>603</v>
      </c>
      <c r="G154" s="11" t="s">
        <v>450</v>
      </c>
      <c r="H154" s="11"/>
      <c r="I154" s="13" t="s">
        <v>470</v>
      </c>
      <c r="J154" s="13" t="s">
        <v>122</v>
      </c>
      <c r="K154" s="13" t="s">
        <v>31</v>
      </c>
      <c r="L154" s="81" t="s">
        <v>21</v>
      </c>
      <c r="M154" s="81">
        <v>64</v>
      </c>
      <c r="N154" s="88">
        <v>1</v>
      </c>
      <c r="O154" s="81">
        <v>64</v>
      </c>
      <c r="P154" s="83">
        <v>2017</v>
      </c>
      <c r="Q154" s="83">
        <v>2018</v>
      </c>
      <c r="R154" s="8"/>
      <c r="S154" s="8"/>
      <c r="T154" s="8"/>
      <c r="U154" s="84" t="s">
        <v>621</v>
      </c>
      <c r="V154" s="84" t="s">
        <v>616</v>
      </c>
      <c r="W154" s="85">
        <v>46454</v>
      </c>
      <c r="X154" s="85">
        <v>46454</v>
      </c>
      <c r="Y154" s="85">
        <v>46454</v>
      </c>
      <c r="Z154" s="85">
        <v>46454</v>
      </c>
      <c r="AA154" s="85">
        <v>0</v>
      </c>
      <c r="AB154" s="85">
        <v>46454</v>
      </c>
      <c r="AC154" s="86" t="s">
        <v>617</v>
      </c>
      <c r="AD154" s="83" t="s">
        <v>22</v>
      </c>
      <c r="AE154" s="83" t="s">
        <v>22</v>
      </c>
      <c r="AF154" s="83" t="s">
        <v>22</v>
      </c>
      <c r="AG154" s="83" t="s">
        <v>22</v>
      </c>
      <c r="AH154" s="83" t="s">
        <v>22</v>
      </c>
      <c r="AI154" s="83">
        <v>16</v>
      </c>
      <c r="AJ154" s="88">
        <f>AI154/64</f>
        <v>0.25</v>
      </c>
      <c r="AK154" s="83">
        <v>10</v>
      </c>
      <c r="AL154" s="88">
        <f>AK154/64</f>
        <v>0.15625</v>
      </c>
      <c r="AM154" s="83">
        <v>16</v>
      </c>
      <c r="AN154" s="88">
        <f>AM154/64</f>
        <v>0.25</v>
      </c>
      <c r="AO154" s="83">
        <v>8</v>
      </c>
      <c r="AP154" s="88">
        <f>AO154/64</f>
        <v>0.125</v>
      </c>
      <c r="AQ154" s="83">
        <v>30</v>
      </c>
      <c r="AR154" s="88">
        <f>AQ154/64</f>
        <v>0.46875</v>
      </c>
      <c r="AS154" s="83">
        <v>0</v>
      </c>
      <c r="AT154" s="88">
        <f>AS154/64</f>
        <v>0</v>
      </c>
      <c r="AU154" s="83">
        <v>16</v>
      </c>
      <c r="AV154" s="88">
        <f>AU154/64</f>
        <v>0.25</v>
      </c>
      <c r="AW154" s="83">
        <v>28</v>
      </c>
      <c r="AX154" s="88">
        <f>AW154/64</f>
        <v>0.4375</v>
      </c>
      <c r="AY154" s="85">
        <f>AI154+AM154+AQ154+AU154</f>
        <v>78</v>
      </c>
      <c r="AZ154" s="87">
        <v>1</v>
      </c>
      <c r="BA154" s="85">
        <f t="shared" ref="BA154" si="96">AK154+AO154+AS154+AW154</f>
        <v>46</v>
      </c>
      <c r="BB154" s="88">
        <f t="shared" ref="BB154" si="97">AL154+AP154+AT154+AX154</f>
        <v>0.71875</v>
      </c>
      <c r="BC154" s="8"/>
    </row>
    <row r="155" spans="2:55" ht="45" x14ac:dyDescent="0.25">
      <c r="B155" s="31" t="s">
        <v>61</v>
      </c>
      <c r="C155" s="118" t="s">
        <v>483</v>
      </c>
      <c r="D155" s="11"/>
      <c r="E155" s="11"/>
      <c r="F155" s="76"/>
      <c r="G155" s="11"/>
      <c r="H155" s="11"/>
      <c r="I155" s="14"/>
      <c r="J155" s="14"/>
      <c r="K155" s="14"/>
      <c r="L155" s="79"/>
      <c r="M155" s="79"/>
      <c r="N155" s="8"/>
      <c r="O155" s="8"/>
      <c r="P155" s="8"/>
      <c r="Q155" s="80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</row>
    <row r="156" spans="2:55" ht="75" x14ac:dyDescent="0.25">
      <c r="B156" s="31" t="s">
        <v>24</v>
      </c>
      <c r="C156" s="66" t="s">
        <v>484</v>
      </c>
      <c r="D156" s="11" t="s">
        <v>485</v>
      </c>
      <c r="E156" s="11" t="s">
        <v>486</v>
      </c>
      <c r="F156" s="75" t="s">
        <v>612</v>
      </c>
      <c r="G156" s="11" t="s">
        <v>487</v>
      </c>
      <c r="H156" s="11" t="s">
        <v>488</v>
      </c>
      <c r="I156" s="13" t="s">
        <v>489</v>
      </c>
      <c r="J156" s="13" t="s">
        <v>122</v>
      </c>
      <c r="K156" s="13" t="s">
        <v>31</v>
      </c>
      <c r="L156" s="81" t="s">
        <v>21</v>
      </c>
      <c r="M156" s="81">
        <v>40</v>
      </c>
      <c r="N156" s="88">
        <v>1</v>
      </c>
      <c r="O156" s="81">
        <v>40</v>
      </c>
      <c r="P156" s="83">
        <v>2017</v>
      </c>
      <c r="Q156" s="83">
        <v>2018</v>
      </c>
      <c r="R156" s="8"/>
      <c r="S156" s="8"/>
      <c r="T156" s="8"/>
      <c r="U156" s="84" t="s">
        <v>621</v>
      </c>
      <c r="V156" s="84" t="s">
        <v>616</v>
      </c>
      <c r="W156" s="85">
        <v>46454</v>
      </c>
      <c r="X156" s="85">
        <v>46454</v>
      </c>
      <c r="Y156" s="85">
        <v>46454</v>
      </c>
      <c r="Z156" s="85">
        <v>46454</v>
      </c>
      <c r="AA156" s="85">
        <v>0</v>
      </c>
      <c r="AB156" s="85">
        <v>46454</v>
      </c>
      <c r="AC156" s="86" t="s">
        <v>617</v>
      </c>
      <c r="AD156" s="83" t="s">
        <v>22</v>
      </c>
      <c r="AE156" s="83" t="s">
        <v>22</v>
      </c>
      <c r="AF156" s="83" t="s">
        <v>22</v>
      </c>
      <c r="AG156" s="83" t="s">
        <v>22</v>
      </c>
      <c r="AH156" s="83" t="s">
        <v>22</v>
      </c>
      <c r="AI156" s="83">
        <v>42</v>
      </c>
      <c r="AJ156" s="88">
        <f>AI156/144</f>
        <v>0.29166666666666669</v>
      </c>
      <c r="AK156" s="83">
        <v>42</v>
      </c>
      <c r="AL156" s="88">
        <f>AK156/144</f>
        <v>0.29166666666666669</v>
      </c>
      <c r="AM156" s="83">
        <v>34</v>
      </c>
      <c r="AN156" s="88">
        <f>AM156/144</f>
        <v>0.2361111111111111</v>
      </c>
      <c r="AO156" s="83">
        <v>34</v>
      </c>
      <c r="AP156" s="88">
        <f>AO156/144</f>
        <v>0.2361111111111111</v>
      </c>
      <c r="AQ156" s="83">
        <v>34</v>
      </c>
      <c r="AR156" s="88">
        <f>AQ156/144</f>
        <v>0.2361111111111111</v>
      </c>
      <c r="AS156" s="83">
        <v>34</v>
      </c>
      <c r="AT156" s="88">
        <f>AS156/144</f>
        <v>0.2361111111111111</v>
      </c>
      <c r="AU156" s="83">
        <v>34</v>
      </c>
      <c r="AV156" s="88">
        <f>AU156/144</f>
        <v>0.2361111111111111</v>
      </c>
      <c r="AW156" s="83">
        <v>34</v>
      </c>
      <c r="AX156" s="88">
        <f>AW156/144</f>
        <v>0.2361111111111111</v>
      </c>
      <c r="AY156" s="85">
        <f>AI156+AM156+AQ156+AU156</f>
        <v>144</v>
      </c>
      <c r="AZ156" s="87">
        <v>1</v>
      </c>
      <c r="BA156" s="85">
        <f t="shared" ref="BA156:BA157" si="98">AK156+AO156+AS156+AW156</f>
        <v>144</v>
      </c>
      <c r="BB156" s="88">
        <f t="shared" ref="BB156" si="99">AL156+AP156+AT156+AX156</f>
        <v>1</v>
      </c>
      <c r="BC156" s="8"/>
    </row>
    <row r="157" spans="2:55" ht="75" x14ac:dyDescent="0.25">
      <c r="B157" s="31"/>
      <c r="C157" s="66" t="s">
        <v>490</v>
      </c>
      <c r="D157" s="11" t="s">
        <v>491</v>
      </c>
      <c r="E157" s="11" t="s">
        <v>492</v>
      </c>
      <c r="F157" s="75" t="s">
        <v>613</v>
      </c>
      <c r="G157" s="11" t="s">
        <v>493</v>
      </c>
      <c r="H157" s="11" t="s">
        <v>488</v>
      </c>
      <c r="I157" s="14" t="s">
        <v>20</v>
      </c>
      <c r="J157" s="13" t="s">
        <v>122</v>
      </c>
      <c r="K157" s="13" t="s">
        <v>32</v>
      </c>
      <c r="L157" s="81" t="s">
        <v>21</v>
      </c>
      <c r="M157" s="81">
        <v>40</v>
      </c>
      <c r="N157" s="88">
        <v>1</v>
      </c>
      <c r="O157" s="81">
        <v>40</v>
      </c>
      <c r="P157" s="83">
        <v>2017</v>
      </c>
      <c r="Q157" s="83">
        <v>2018</v>
      </c>
      <c r="R157" s="8"/>
      <c r="S157" s="8"/>
      <c r="T157" s="8"/>
      <c r="U157" s="84" t="s">
        <v>621</v>
      </c>
      <c r="V157" s="84" t="s">
        <v>616</v>
      </c>
      <c r="W157" s="85">
        <v>46454</v>
      </c>
      <c r="X157" s="85">
        <v>46454</v>
      </c>
      <c r="Y157" s="85">
        <v>46454</v>
      </c>
      <c r="Z157" s="85">
        <v>46454</v>
      </c>
      <c r="AA157" s="85">
        <v>0</v>
      </c>
      <c r="AB157" s="85">
        <v>46454</v>
      </c>
      <c r="AC157" s="86" t="s">
        <v>617</v>
      </c>
      <c r="AD157" s="83" t="s">
        <v>22</v>
      </c>
      <c r="AE157" s="83" t="s">
        <v>22</v>
      </c>
      <c r="AF157" s="83" t="s">
        <v>22</v>
      </c>
      <c r="AG157" s="83" t="s">
        <v>22</v>
      </c>
      <c r="AH157" s="83" t="s">
        <v>22</v>
      </c>
      <c r="AI157" s="83">
        <v>42</v>
      </c>
      <c r="AJ157" s="88">
        <f>AI157/144</f>
        <v>0.29166666666666669</v>
      </c>
      <c r="AK157" s="83">
        <v>42</v>
      </c>
      <c r="AL157" s="88">
        <f>AK157/144</f>
        <v>0.29166666666666669</v>
      </c>
      <c r="AM157" s="83">
        <v>34</v>
      </c>
      <c r="AN157" s="88">
        <f>AM157/144</f>
        <v>0.2361111111111111</v>
      </c>
      <c r="AO157" s="83">
        <v>34</v>
      </c>
      <c r="AP157" s="88">
        <f>AO157/144</f>
        <v>0.2361111111111111</v>
      </c>
      <c r="AQ157" s="83">
        <v>34</v>
      </c>
      <c r="AR157" s="88">
        <f>AQ157/144</f>
        <v>0.2361111111111111</v>
      </c>
      <c r="AS157" s="83">
        <v>34</v>
      </c>
      <c r="AT157" s="88">
        <f>AS157/144</f>
        <v>0.2361111111111111</v>
      </c>
      <c r="AU157" s="83">
        <v>34</v>
      </c>
      <c r="AV157" s="88">
        <f>AU157/144</f>
        <v>0.2361111111111111</v>
      </c>
      <c r="AW157" s="83">
        <v>34</v>
      </c>
      <c r="AX157" s="88">
        <f>AW157/144</f>
        <v>0.2361111111111111</v>
      </c>
      <c r="AY157" s="85">
        <f>AI157+AM157+AQ157+AU157</f>
        <v>144</v>
      </c>
      <c r="AZ157" s="87">
        <v>1</v>
      </c>
      <c r="BA157" s="85">
        <f t="shared" si="98"/>
        <v>144</v>
      </c>
      <c r="BB157" s="88">
        <f t="shared" ref="BB157" si="100">AL157+AP157+AT157+AX157</f>
        <v>1</v>
      </c>
      <c r="BC157" s="8"/>
    </row>
    <row r="158" spans="2:55" ht="75" x14ac:dyDescent="0.25">
      <c r="B158" s="31"/>
      <c r="C158" s="66" t="s">
        <v>494</v>
      </c>
      <c r="D158" s="11" t="s">
        <v>495</v>
      </c>
      <c r="E158" s="11" t="s">
        <v>496</v>
      </c>
      <c r="F158" s="75" t="s">
        <v>497</v>
      </c>
      <c r="G158" s="11" t="s">
        <v>493</v>
      </c>
      <c r="H158" s="11"/>
      <c r="I158" s="14" t="s">
        <v>20</v>
      </c>
      <c r="J158" s="13" t="s">
        <v>122</v>
      </c>
      <c r="K158" s="13" t="s">
        <v>32</v>
      </c>
      <c r="L158" s="81" t="s">
        <v>21</v>
      </c>
      <c r="M158" s="81">
        <v>160</v>
      </c>
      <c r="N158" s="88">
        <v>1</v>
      </c>
      <c r="O158" s="81">
        <v>160</v>
      </c>
      <c r="P158" s="83">
        <v>2017</v>
      </c>
      <c r="Q158" s="83">
        <v>2018</v>
      </c>
      <c r="R158" s="8"/>
      <c r="S158" s="8"/>
      <c r="T158" s="8"/>
      <c r="U158" s="84" t="s">
        <v>621</v>
      </c>
      <c r="V158" s="84" t="s">
        <v>616</v>
      </c>
      <c r="W158" s="85">
        <v>46454</v>
      </c>
      <c r="X158" s="85">
        <v>46454</v>
      </c>
      <c r="Y158" s="85">
        <v>46454</v>
      </c>
      <c r="Z158" s="85">
        <v>46454</v>
      </c>
      <c r="AA158" s="85">
        <v>0</v>
      </c>
      <c r="AB158" s="85">
        <v>46454</v>
      </c>
      <c r="AC158" s="86" t="s">
        <v>617</v>
      </c>
      <c r="AD158" s="83" t="s">
        <v>22</v>
      </c>
      <c r="AE158" s="83" t="s">
        <v>22</v>
      </c>
      <c r="AF158" s="83" t="s">
        <v>22</v>
      </c>
      <c r="AG158" s="83" t="s">
        <v>22</v>
      </c>
      <c r="AH158" s="83" t="s">
        <v>22</v>
      </c>
      <c r="AI158" s="83">
        <v>42</v>
      </c>
      <c r="AJ158" s="88">
        <f>AI158/144</f>
        <v>0.29166666666666669</v>
      </c>
      <c r="AK158" s="83">
        <v>42</v>
      </c>
      <c r="AL158" s="88">
        <f>AK158/144</f>
        <v>0.29166666666666669</v>
      </c>
      <c r="AM158" s="83">
        <v>34</v>
      </c>
      <c r="AN158" s="88">
        <f>AM158/144</f>
        <v>0.2361111111111111</v>
      </c>
      <c r="AO158" s="83">
        <v>34</v>
      </c>
      <c r="AP158" s="88">
        <f>AO158/144</f>
        <v>0.2361111111111111</v>
      </c>
      <c r="AQ158" s="83">
        <v>34</v>
      </c>
      <c r="AR158" s="88">
        <f>AQ158/144</f>
        <v>0.2361111111111111</v>
      </c>
      <c r="AS158" s="83">
        <v>34</v>
      </c>
      <c r="AT158" s="88">
        <f>AS158/144</f>
        <v>0.2361111111111111</v>
      </c>
      <c r="AU158" s="83">
        <v>34</v>
      </c>
      <c r="AV158" s="88">
        <f>AU158/144</f>
        <v>0.2361111111111111</v>
      </c>
      <c r="AW158" s="83">
        <v>34</v>
      </c>
      <c r="AX158" s="88">
        <f>AW158/144</f>
        <v>0.2361111111111111</v>
      </c>
      <c r="AY158" s="85">
        <f>AI158+AM158+AQ158+AU158</f>
        <v>144</v>
      </c>
      <c r="AZ158" s="87">
        <v>1</v>
      </c>
      <c r="BA158" s="85">
        <f t="shared" ref="BA158" si="101">AK158+AO158+AS158+AW158</f>
        <v>144</v>
      </c>
      <c r="BB158" s="88">
        <f t="shared" ref="BB158" si="102">AL158+AP158+AT158+AX158</f>
        <v>1</v>
      </c>
      <c r="BC158" s="8"/>
    </row>
    <row r="159" spans="2:55" ht="75" x14ac:dyDescent="0.25">
      <c r="B159" s="31"/>
      <c r="C159" s="66" t="s">
        <v>498</v>
      </c>
      <c r="D159" s="11" t="s">
        <v>499</v>
      </c>
      <c r="E159" s="11" t="s">
        <v>500</v>
      </c>
      <c r="F159" s="75" t="s">
        <v>501</v>
      </c>
      <c r="G159" s="11" t="s">
        <v>487</v>
      </c>
      <c r="H159" s="11" t="s">
        <v>488</v>
      </c>
      <c r="I159" s="14" t="s">
        <v>20</v>
      </c>
      <c r="J159" s="13" t="s">
        <v>122</v>
      </c>
      <c r="K159" s="13" t="s">
        <v>32</v>
      </c>
      <c r="L159" s="81" t="s">
        <v>21</v>
      </c>
      <c r="M159" s="81">
        <v>160</v>
      </c>
      <c r="N159" s="88">
        <v>1</v>
      </c>
      <c r="O159" s="81">
        <v>160</v>
      </c>
      <c r="P159" s="83">
        <v>2017</v>
      </c>
      <c r="Q159" s="83">
        <v>2018</v>
      </c>
      <c r="R159" s="8"/>
      <c r="S159" s="8"/>
      <c r="T159" s="8"/>
      <c r="U159" s="84" t="s">
        <v>621</v>
      </c>
      <c r="V159" s="84" t="s">
        <v>616</v>
      </c>
      <c r="W159" s="85">
        <v>46454</v>
      </c>
      <c r="X159" s="85">
        <v>46454</v>
      </c>
      <c r="Y159" s="85">
        <v>46454</v>
      </c>
      <c r="Z159" s="85">
        <v>46454</v>
      </c>
      <c r="AA159" s="85">
        <v>0</v>
      </c>
      <c r="AB159" s="85">
        <v>46454</v>
      </c>
      <c r="AC159" s="86" t="s">
        <v>617</v>
      </c>
      <c r="AD159" s="83" t="s">
        <v>22</v>
      </c>
      <c r="AE159" s="83" t="s">
        <v>22</v>
      </c>
      <c r="AF159" s="83" t="s">
        <v>22</v>
      </c>
      <c r="AG159" s="83" t="s">
        <v>22</v>
      </c>
      <c r="AH159" s="83" t="s">
        <v>22</v>
      </c>
      <c r="AI159" s="83">
        <v>42</v>
      </c>
      <c r="AJ159" s="88">
        <f>AI159/144</f>
        <v>0.29166666666666669</v>
      </c>
      <c r="AK159" s="83">
        <v>42</v>
      </c>
      <c r="AL159" s="88">
        <f>AK159/144</f>
        <v>0.29166666666666669</v>
      </c>
      <c r="AM159" s="83">
        <v>34</v>
      </c>
      <c r="AN159" s="88">
        <f>AM159/144</f>
        <v>0.2361111111111111</v>
      </c>
      <c r="AO159" s="83">
        <v>34</v>
      </c>
      <c r="AP159" s="88">
        <f>AO159/144</f>
        <v>0.2361111111111111</v>
      </c>
      <c r="AQ159" s="83">
        <v>34</v>
      </c>
      <c r="AR159" s="88">
        <f>AQ159/144</f>
        <v>0.2361111111111111</v>
      </c>
      <c r="AS159" s="83">
        <v>34</v>
      </c>
      <c r="AT159" s="88">
        <f>AS159/144</f>
        <v>0.2361111111111111</v>
      </c>
      <c r="AU159" s="83">
        <v>34</v>
      </c>
      <c r="AV159" s="88">
        <f>AU159/144</f>
        <v>0.2361111111111111</v>
      </c>
      <c r="AW159" s="83">
        <v>34</v>
      </c>
      <c r="AX159" s="88">
        <f>AW159/144</f>
        <v>0.2361111111111111</v>
      </c>
      <c r="AY159" s="85">
        <f>AI159+AM159+AQ159+AU159</f>
        <v>144</v>
      </c>
      <c r="AZ159" s="87">
        <v>1</v>
      </c>
      <c r="BA159" s="85">
        <f t="shared" ref="BA159" si="103">AK159+AO159+AS159+AW159</f>
        <v>144</v>
      </c>
      <c r="BB159" s="88">
        <f t="shared" ref="BB159" si="104">AL159+AP159+AT159+AX159</f>
        <v>1</v>
      </c>
      <c r="BC159" s="8"/>
    </row>
    <row r="160" spans="2:55" ht="60" x14ac:dyDescent="0.25">
      <c r="B160" s="31"/>
      <c r="C160" s="66" t="s">
        <v>502</v>
      </c>
      <c r="D160" s="11" t="s">
        <v>503</v>
      </c>
      <c r="E160" s="11" t="s">
        <v>504</v>
      </c>
      <c r="F160" s="75" t="s">
        <v>505</v>
      </c>
      <c r="G160" s="11" t="s">
        <v>487</v>
      </c>
      <c r="H160" s="11" t="s">
        <v>488</v>
      </c>
      <c r="I160" s="14" t="s">
        <v>20</v>
      </c>
      <c r="J160" s="13" t="s">
        <v>122</v>
      </c>
      <c r="K160" s="13" t="s">
        <v>32</v>
      </c>
      <c r="L160" s="81" t="s">
        <v>21</v>
      </c>
      <c r="M160" s="81">
        <v>160</v>
      </c>
      <c r="N160" s="88">
        <v>1</v>
      </c>
      <c r="O160" s="81">
        <v>160</v>
      </c>
      <c r="P160" s="83">
        <v>2017</v>
      </c>
      <c r="Q160" s="83">
        <v>2018</v>
      </c>
      <c r="R160" s="8"/>
      <c r="S160" s="8"/>
      <c r="T160" s="8"/>
      <c r="U160" s="84" t="s">
        <v>621</v>
      </c>
      <c r="V160" s="84" t="s">
        <v>616</v>
      </c>
      <c r="W160" s="85">
        <v>46454</v>
      </c>
      <c r="X160" s="85">
        <v>46454</v>
      </c>
      <c r="Y160" s="85">
        <v>46454</v>
      </c>
      <c r="Z160" s="85">
        <v>46454</v>
      </c>
      <c r="AA160" s="85">
        <v>0</v>
      </c>
      <c r="AB160" s="85">
        <v>46454</v>
      </c>
      <c r="AC160" s="86" t="s">
        <v>617</v>
      </c>
      <c r="AD160" s="83" t="s">
        <v>22</v>
      </c>
      <c r="AE160" s="83" t="s">
        <v>22</v>
      </c>
      <c r="AF160" s="83" t="s">
        <v>22</v>
      </c>
      <c r="AG160" s="83" t="s">
        <v>22</v>
      </c>
      <c r="AH160" s="83" t="s">
        <v>22</v>
      </c>
      <c r="AI160" s="83">
        <v>42</v>
      </c>
      <c r="AJ160" s="88">
        <f>AI160/144</f>
        <v>0.29166666666666669</v>
      </c>
      <c r="AK160" s="83">
        <v>42</v>
      </c>
      <c r="AL160" s="88">
        <f>AK160/144</f>
        <v>0.29166666666666669</v>
      </c>
      <c r="AM160" s="83">
        <v>34</v>
      </c>
      <c r="AN160" s="88">
        <f>AM160/144</f>
        <v>0.2361111111111111</v>
      </c>
      <c r="AO160" s="83">
        <v>34</v>
      </c>
      <c r="AP160" s="88">
        <f>AO160/144</f>
        <v>0.2361111111111111</v>
      </c>
      <c r="AQ160" s="83">
        <v>34</v>
      </c>
      <c r="AR160" s="88">
        <f>AQ160/144</f>
        <v>0.2361111111111111</v>
      </c>
      <c r="AS160" s="83">
        <v>34</v>
      </c>
      <c r="AT160" s="88">
        <f>AS160/144</f>
        <v>0.2361111111111111</v>
      </c>
      <c r="AU160" s="83">
        <v>34</v>
      </c>
      <c r="AV160" s="88">
        <f>AU160/144</f>
        <v>0.2361111111111111</v>
      </c>
      <c r="AW160" s="83">
        <v>34</v>
      </c>
      <c r="AX160" s="88">
        <f>AW160/144</f>
        <v>0.2361111111111111</v>
      </c>
      <c r="AY160" s="85">
        <f>AI160+AM160+AQ160+AU160</f>
        <v>144</v>
      </c>
      <c r="AZ160" s="87">
        <v>1</v>
      </c>
      <c r="BA160" s="85">
        <f t="shared" ref="BA160" si="105">AK160+AO160+AS160+AW160</f>
        <v>144</v>
      </c>
      <c r="BB160" s="88">
        <f t="shared" ref="BB160" si="106">AL160+AP160+AT160+AX160</f>
        <v>1</v>
      </c>
      <c r="BC160" s="8"/>
    </row>
    <row r="161" spans="2:55" ht="30" x14ac:dyDescent="0.25">
      <c r="B161" s="31" t="s">
        <v>61</v>
      </c>
      <c r="C161" s="118" t="s">
        <v>506</v>
      </c>
      <c r="D161" s="11"/>
      <c r="E161" s="11"/>
      <c r="F161" s="77"/>
      <c r="G161" s="11"/>
      <c r="H161" s="11"/>
      <c r="I161" s="36"/>
      <c r="J161" s="36"/>
      <c r="K161" s="36"/>
      <c r="L161" s="79"/>
      <c r="M161" s="79"/>
      <c r="N161" s="8"/>
      <c r="O161" s="8"/>
      <c r="P161" s="8"/>
      <c r="Q161" s="80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</row>
    <row r="162" spans="2:55" ht="90" x14ac:dyDescent="0.25">
      <c r="B162" s="31" t="s">
        <v>24</v>
      </c>
      <c r="C162" s="66" t="s">
        <v>507</v>
      </c>
      <c r="D162" s="11" t="s">
        <v>508</v>
      </c>
      <c r="E162" s="11" t="s">
        <v>509</v>
      </c>
      <c r="F162" s="12" t="s">
        <v>510</v>
      </c>
      <c r="G162" s="11" t="s">
        <v>511</v>
      </c>
      <c r="H162" s="11"/>
      <c r="I162" s="36" t="s">
        <v>20</v>
      </c>
      <c r="J162" s="32" t="s">
        <v>122</v>
      </c>
      <c r="K162" s="32" t="s">
        <v>32</v>
      </c>
      <c r="L162" s="81" t="s">
        <v>21</v>
      </c>
      <c r="M162" s="81">
        <v>25</v>
      </c>
      <c r="N162" s="88">
        <v>1</v>
      </c>
      <c r="O162" s="81">
        <v>25</v>
      </c>
      <c r="P162" s="83">
        <v>2017</v>
      </c>
      <c r="Q162" s="83">
        <v>2018</v>
      </c>
      <c r="R162" s="8"/>
      <c r="S162" s="8"/>
      <c r="T162" s="8"/>
      <c r="U162" s="84" t="s">
        <v>621</v>
      </c>
      <c r="V162" s="84" t="s">
        <v>616</v>
      </c>
      <c r="W162" s="85">
        <v>46454</v>
      </c>
      <c r="X162" s="85">
        <v>46454</v>
      </c>
      <c r="Y162" s="85">
        <v>46454</v>
      </c>
      <c r="Z162" s="85">
        <v>46454</v>
      </c>
      <c r="AA162" s="85">
        <v>0</v>
      </c>
      <c r="AB162" s="85">
        <v>46454</v>
      </c>
      <c r="AC162" s="86" t="s">
        <v>617</v>
      </c>
      <c r="AD162" s="83" t="s">
        <v>22</v>
      </c>
      <c r="AE162" s="83" t="s">
        <v>22</v>
      </c>
      <c r="AF162" s="83" t="s">
        <v>22</v>
      </c>
      <c r="AG162" s="83" t="s">
        <v>22</v>
      </c>
      <c r="AH162" s="83" t="s">
        <v>22</v>
      </c>
      <c r="AI162" s="83">
        <v>25</v>
      </c>
      <c r="AJ162" s="88">
        <f>AI162/25</f>
        <v>1</v>
      </c>
      <c r="AK162" s="83">
        <v>0</v>
      </c>
      <c r="AL162" s="88">
        <f>AK162/100</f>
        <v>0</v>
      </c>
      <c r="AM162" s="83">
        <v>0</v>
      </c>
      <c r="AN162" s="88">
        <f>AM162/152</f>
        <v>0</v>
      </c>
      <c r="AO162" s="83">
        <v>0</v>
      </c>
      <c r="AP162" s="88">
        <f>AO162/152</f>
        <v>0</v>
      </c>
      <c r="AQ162" s="83">
        <v>0</v>
      </c>
      <c r="AR162" s="88">
        <f>AQ162/152</f>
        <v>0</v>
      </c>
      <c r="AS162" s="83">
        <v>0</v>
      </c>
      <c r="AT162" s="88">
        <f>AS162/152</f>
        <v>0</v>
      </c>
      <c r="AU162" s="83">
        <v>0</v>
      </c>
      <c r="AV162" s="88">
        <f>AU162/152</f>
        <v>0</v>
      </c>
      <c r="AW162" s="83">
        <v>0</v>
      </c>
      <c r="AX162" s="88">
        <f>AW162/152</f>
        <v>0</v>
      </c>
      <c r="AY162" s="85">
        <f>AI162+AM162+AQ162+AU162</f>
        <v>25</v>
      </c>
      <c r="AZ162" s="87">
        <v>1</v>
      </c>
      <c r="BA162" s="85">
        <f t="shared" ref="BA162" si="107">AK162+AO162+AS162+AW162</f>
        <v>0</v>
      </c>
      <c r="BB162" s="88">
        <f t="shared" ref="BB162" si="108">AL162+AP162+AT162+AX162</f>
        <v>0</v>
      </c>
      <c r="BC162" s="84" t="s">
        <v>669</v>
      </c>
    </row>
    <row r="163" spans="2:55" ht="90" x14ac:dyDescent="0.25">
      <c r="B163" s="31"/>
      <c r="C163" s="66" t="s">
        <v>512</v>
      </c>
      <c r="D163" s="11" t="s">
        <v>513</v>
      </c>
      <c r="E163" s="11" t="s">
        <v>514</v>
      </c>
      <c r="F163" s="12" t="s">
        <v>515</v>
      </c>
      <c r="G163" s="11" t="s">
        <v>511</v>
      </c>
      <c r="H163" s="11" t="s">
        <v>623</v>
      </c>
      <c r="I163" s="36" t="s">
        <v>20</v>
      </c>
      <c r="J163" s="32" t="s">
        <v>122</v>
      </c>
      <c r="K163" s="32" t="s">
        <v>32</v>
      </c>
      <c r="L163" s="81" t="s">
        <v>21</v>
      </c>
      <c r="M163" s="81">
        <v>90</v>
      </c>
      <c r="N163" s="88">
        <v>1</v>
      </c>
      <c r="O163" s="81">
        <v>25</v>
      </c>
      <c r="P163" s="83">
        <v>2017</v>
      </c>
      <c r="Q163" s="83">
        <v>2018</v>
      </c>
      <c r="R163" s="8"/>
      <c r="S163" s="8"/>
      <c r="T163" s="8"/>
      <c r="U163" s="84" t="s">
        <v>621</v>
      </c>
      <c r="V163" s="84" t="s">
        <v>616</v>
      </c>
      <c r="W163" s="85">
        <v>46454</v>
      </c>
      <c r="X163" s="85">
        <v>46454</v>
      </c>
      <c r="Y163" s="85">
        <v>46454</v>
      </c>
      <c r="Z163" s="85">
        <v>46454</v>
      </c>
      <c r="AA163" s="85">
        <v>0</v>
      </c>
      <c r="AB163" s="85">
        <v>46454</v>
      </c>
      <c r="AC163" s="86" t="s">
        <v>617</v>
      </c>
      <c r="AD163" s="83" t="s">
        <v>22</v>
      </c>
      <c r="AE163" s="83" t="s">
        <v>22</v>
      </c>
      <c r="AF163" s="83" t="s">
        <v>22</v>
      </c>
      <c r="AG163" s="83" t="s">
        <v>22</v>
      </c>
      <c r="AH163" s="83" t="s">
        <v>22</v>
      </c>
      <c r="AI163" s="83">
        <v>23</v>
      </c>
      <c r="AJ163" s="88">
        <f>AI163/90</f>
        <v>0.25555555555555554</v>
      </c>
      <c r="AK163" s="83">
        <v>0</v>
      </c>
      <c r="AL163" s="88">
        <f>AK163/90</f>
        <v>0</v>
      </c>
      <c r="AM163" s="83">
        <v>22</v>
      </c>
      <c r="AN163" s="88">
        <f>AM163/90</f>
        <v>0.24444444444444444</v>
      </c>
      <c r="AO163" s="83">
        <v>9</v>
      </c>
      <c r="AP163" s="88">
        <f>AO163/90</f>
        <v>0.1</v>
      </c>
      <c r="AQ163" s="83">
        <v>23</v>
      </c>
      <c r="AR163" s="88">
        <f>AQ163/90</f>
        <v>0.25555555555555554</v>
      </c>
      <c r="AS163" s="83">
        <v>0</v>
      </c>
      <c r="AT163" s="88">
        <f>AS163/90</f>
        <v>0</v>
      </c>
      <c r="AU163" s="83">
        <v>22</v>
      </c>
      <c r="AV163" s="88">
        <f>AU163/90</f>
        <v>0.24444444444444444</v>
      </c>
      <c r="AW163" s="83">
        <v>15</v>
      </c>
      <c r="AX163" s="88">
        <f>AW163/90</f>
        <v>0.16666666666666666</v>
      </c>
      <c r="AY163" s="85">
        <f>AI163+AM163+AQ163+AU163</f>
        <v>90</v>
      </c>
      <c r="AZ163" s="87">
        <v>1</v>
      </c>
      <c r="BA163" s="85">
        <f t="shared" ref="BA163" si="109">AK163+AO163+AS163+AW163</f>
        <v>24</v>
      </c>
      <c r="BB163" s="88">
        <f t="shared" ref="BB163" si="110">AL163+AP163+AT163+AX163</f>
        <v>0.26666666666666666</v>
      </c>
      <c r="BC163" s="84"/>
    </row>
    <row r="164" spans="2:55" ht="90" x14ac:dyDescent="0.25">
      <c r="B164" s="31"/>
      <c r="C164" s="66" t="s">
        <v>516</v>
      </c>
      <c r="D164" s="11" t="s">
        <v>517</v>
      </c>
      <c r="E164" s="11" t="s">
        <v>622</v>
      </c>
      <c r="F164" s="12" t="s">
        <v>518</v>
      </c>
      <c r="G164" s="11" t="s">
        <v>519</v>
      </c>
      <c r="H164" s="11"/>
      <c r="I164" s="36" t="s">
        <v>20</v>
      </c>
      <c r="J164" s="32" t="s">
        <v>122</v>
      </c>
      <c r="K164" s="32" t="s">
        <v>32</v>
      </c>
      <c r="L164" s="81" t="s">
        <v>21</v>
      </c>
      <c r="M164" s="81">
        <v>143</v>
      </c>
      <c r="N164" s="88">
        <v>1</v>
      </c>
      <c r="O164" s="81">
        <v>143</v>
      </c>
      <c r="P164" s="83">
        <v>2017</v>
      </c>
      <c r="Q164" s="83">
        <v>2018</v>
      </c>
      <c r="R164" s="8"/>
      <c r="S164" s="8"/>
      <c r="T164" s="8"/>
      <c r="U164" s="84" t="s">
        <v>621</v>
      </c>
      <c r="V164" s="84" t="s">
        <v>616</v>
      </c>
      <c r="W164" s="85">
        <v>46454</v>
      </c>
      <c r="X164" s="85">
        <v>46454</v>
      </c>
      <c r="Y164" s="85">
        <v>46454</v>
      </c>
      <c r="Z164" s="85">
        <v>46454</v>
      </c>
      <c r="AA164" s="85">
        <v>0</v>
      </c>
      <c r="AB164" s="85">
        <v>46454</v>
      </c>
      <c r="AC164" s="86" t="s">
        <v>617</v>
      </c>
      <c r="AD164" s="83" t="s">
        <v>22</v>
      </c>
      <c r="AE164" s="83" t="s">
        <v>22</v>
      </c>
      <c r="AF164" s="83" t="s">
        <v>22</v>
      </c>
      <c r="AG164" s="83" t="s">
        <v>22</v>
      </c>
      <c r="AH164" s="83" t="s">
        <v>22</v>
      </c>
      <c r="AI164" s="83">
        <v>0</v>
      </c>
      <c r="AJ164" s="88">
        <f>AI164/25</f>
        <v>0</v>
      </c>
      <c r="AK164" s="83">
        <v>0</v>
      </c>
      <c r="AL164" s="88">
        <f>AK164/100</f>
        <v>0</v>
      </c>
      <c r="AM164" s="83">
        <v>0</v>
      </c>
      <c r="AN164" s="88">
        <f>AM164/152</f>
        <v>0</v>
      </c>
      <c r="AO164" s="83">
        <v>0</v>
      </c>
      <c r="AP164" s="88">
        <f>AO164/152</f>
        <v>0</v>
      </c>
      <c r="AQ164" s="83">
        <v>0</v>
      </c>
      <c r="AR164" s="88">
        <f>AQ164/152</f>
        <v>0</v>
      </c>
      <c r="AS164" s="83">
        <v>0</v>
      </c>
      <c r="AT164" s="88">
        <f>AS164/152</f>
        <v>0</v>
      </c>
      <c r="AU164" s="83">
        <v>143</v>
      </c>
      <c r="AV164" s="88">
        <f>AU164/143</f>
        <v>1</v>
      </c>
      <c r="AW164" s="83">
        <v>0</v>
      </c>
      <c r="AX164" s="88">
        <f>AW164/143</f>
        <v>0</v>
      </c>
      <c r="AY164" s="85">
        <f>AI164+AM164+AQ164+AU164</f>
        <v>143</v>
      </c>
      <c r="AZ164" s="87">
        <v>1</v>
      </c>
      <c r="BA164" s="85">
        <f t="shared" ref="BA164" si="111">AK164+AO164+AS164+AW164</f>
        <v>0</v>
      </c>
      <c r="BB164" s="88">
        <f t="shared" ref="BB164" si="112">AL164+AP164+AT164+AX164</f>
        <v>0</v>
      </c>
      <c r="BC164" s="84" t="s">
        <v>669</v>
      </c>
    </row>
    <row r="165" spans="2:55" ht="30" x14ac:dyDescent="0.25">
      <c r="B165" s="31" t="s">
        <v>61</v>
      </c>
      <c r="C165" s="118" t="s">
        <v>520</v>
      </c>
      <c r="D165" s="11"/>
      <c r="E165" s="11"/>
      <c r="F165" s="76"/>
      <c r="G165" s="11"/>
      <c r="H165" s="11"/>
      <c r="I165" s="14"/>
      <c r="J165" s="14"/>
      <c r="K165" s="14"/>
      <c r="L165" s="79"/>
      <c r="M165" s="79"/>
      <c r="N165" s="8"/>
      <c r="O165" s="8"/>
      <c r="P165" s="8"/>
      <c r="Q165" s="80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</row>
    <row r="166" spans="2:55" ht="75" x14ac:dyDescent="0.25">
      <c r="B166" s="31" t="s">
        <v>24</v>
      </c>
      <c r="C166" s="66" t="s">
        <v>521</v>
      </c>
      <c r="D166" s="11" t="s">
        <v>522</v>
      </c>
      <c r="E166" s="11" t="s">
        <v>523</v>
      </c>
      <c r="F166" s="12" t="s">
        <v>524</v>
      </c>
      <c r="G166" s="11" t="s">
        <v>525</v>
      </c>
      <c r="H166" s="11"/>
      <c r="I166" s="36" t="s">
        <v>20</v>
      </c>
      <c r="J166" s="32" t="s">
        <v>122</v>
      </c>
      <c r="K166" s="32" t="s">
        <v>32</v>
      </c>
      <c r="L166" s="81" t="s">
        <v>21</v>
      </c>
      <c r="M166" s="81">
        <v>12</v>
      </c>
      <c r="N166" s="88">
        <v>1</v>
      </c>
      <c r="O166" s="81">
        <v>12</v>
      </c>
      <c r="P166" s="83">
        <v>2017</v>
      </c>
      <c r="Q166" s="83">
        <v>2018</v>
      </c>
      <c r="R166" s="8"/>
      <c r="S166" s="8"/>
      <c r="T166" s="8"/>
      <c r="U166" s="84" t="s">
        <v>621</v>
      </c>
      <c r="V166" s="84" t="s">
        <v>616</v>
      </c>
      <c r="W166" s="85">
        <v>46454</v>
      </c>
      <c r="X166" s="85">
        <v>46454</v>
      </c>
      <c r="Y166" s="85">
        <v>46454</v>
      </c>
      <c r="Z166" s="85">
        <v>46454</v>
      </c>
      <c r="AA166" s="85">
        <v>0</v>
      </c>
      <c r="AB166" s="85">
        <v>46454</v>
      </c>
      <c r="AC166" s="86" t="s">
        <v>617</v>
      </c>
      <c r="AD166" s="83" t="s">
        <v>22</v>
      </c>
      <c r="AE166" s="83" t="s">
        <v>22</v>
      </c>
      <c r="AF166" s="83" t="s">
        <v>22</v>
      </c>
      <c r="AG166" s="83" t="s">
        <v>22</v>
      </c>
      <c r="AH166" s="83" t="s">
        <v>22</v>
      </c>
      <c r="AI166" s="83">
        <v>3</v>
      </c>
      <c r="AJ166" s="88">
        <f>AI166/12</f>
        <v>0.25</v>
      </c>
      <c r="AK166" s="83">
        <v>5</v>
      </c>
      <c r="AL166" s="88">
        <f>AK166/12</f>
        <v>0.41666666666666669</v>
      </c>
      <c r="AM166" s="83">
        <v>3</v>
      </c>
      <c r="AN166" s="88">
        <f>AM166/12</f>
        <v>0.25</v>
      </c>
      <c r="AO166" s="83">
        <v>8</v>
      </c>
      <c r="AP166" s="88">
        <f>AO166/12</f>
        <v>0.66666666666666663</v>
      </c>
      <c r="AQ166" s="83">
        <v>3</v>
      </c>
      <c r="AR166" s="88">
        <f>AQ166/12</f>
        <v>0.25</v>
      </c>
      <c r="AS166" s="83">
        <v>3</v>
      </c>
      <c r="AT166" s="88">
        <f>AS166/12</f>
        <v>0.25</v>
      </c>
      <c r="AU166" s="83">
        <v>3</v>
      </c>
      <c r="AV166" s="88">
        <f>AU166/12</f>
        <v>0.25</v>
      </c>
      <c r="AW166" s="83">
        <v>1</v>
      </c>
      <c r="AX166" s="88">
        <f>AW166/143</f>
        <v>6.993006993006993E-3</v>
      </c>
      <c r="AY166" s="85">
        <f>AI166+AM166+AQ166+AU166</f>
        <v>12</v>
      </c>
      <c r="AZ166" s="87">
        <v>1</v>
      </c>
      <c r="BA166" s="85">
        <f t="shared" ref="BA166" si="113">AK166+AO166+AS166+AW166</f>
        <v>17</v>
      </c>
      <c r="BB166" s="88">
        <f t="shared" ref="BB166" si="114">AL166+AP166+AT166+AX166</f>
        <v>1.3403263403263403</v>
      </c>
      <c r="BC166" s="8"/>
    </row>
    <row r="167" spans="2:55" ht="60" x14ac:dyDescent="0.25">
      <c r="B167" s="31"/>
      <c r="C167" s="66" t="s">
        <v>526</v>
      </c>
      <c r="D167" s="11" t="s">
        <v>527</v>
      </c>
      <c r="E167" s="11" t="s">
        <v>528</v>
      </c>
      <c r="F167" s="12" t="s">
        <v>529</v>
      </c>
      <c r="G167" s="11" t="s">
        <v>525</v>
      </c>
      <c r="H167" s="11"/>
      <c r="I167" s="36" t="s">
        <v>20</v>
      </c>
      <c r="J167" s="32" t="s">
        <v>122</v>
      </c>
      <c r="K167" s="32" t="s">
        <v>32</v>
      </c>
      <c r="L167" s="81" t="s">
        <v>21</v>
      </c>
      <c r="M167" s="81">
        <v>12</v>
      </c>
      <c r="N167" s="88">
        <v>1</v>
      </c>
      <c r="O167" s="81">
        <v>12</v>
      </c>
      <c r="P167" s="83">
        <v>2017</v>
      </c>
      <c r="Q167" s="83">
        <v>2018</v>
      </c>
      <c r="R167" s="8"/>
      <c r="S167" s="8"/>
      <c r="T167" s="8"/>
      <c r="U167" s="84" t="s">
        <v>621</v>
      </c>
      <c r="V167" s="84" t="s">
        <v>616</v>
      </c>
      <c r="W167" s="85">
        <v>46454</v>
      </c>
      <c r="X167" s="85">
        <v>46454</v>
      </c>
      <c r="Y167" s="85">
        <v>46454</v>
      </c>
      <c r="Z167" s="85">
        <v>46454</v>
      </c>
      <c r="AA167" s="85">
        <v>0</v>
      </c>
      <c r="AB167" s="85">
        <v>46454</v>
      </c>
      <c r="AC167" s="86" t="s">
        <v>617</v>
      </c>
      <c r="AD167" s="83" t="s">
        <v>22</v>
      </c>
      <c r="AE167" s="83" t="s">
        <v>22</v>
      </c>
      <c r="AF167" s="83" t="s">
        <v>22</v>
      </c>
      <c r="AG167" s="83" t="s">
        <v>22</v>
      </c>
      <c r="AH167" s="83" t="s">
        <v>22</v>
      </c>
      <c r="AI167" s="83">
        <v>3</v>
      </c>
      <c r="AJ167" s="88">
        <f>AI167/12</f>
        <v>0.25</v>
      </c>
      <c r="AK167" s="83">
        <v>5</v>
      </c>
      <c r="AL167" s="88">
        <f>AK167/12</f>
        <v>0.41666666666666669</v>
      </c>
      <c r="AM167" s="83">
        <v>3</v>
      </c>
      <c r="AN167" s="88">
        <f>AM167/12</f>
        <v>0.25</v>
      </c>
      <c r="AO167" s="83">
        <v>8</v>
      </c>
      <c r="AP167" s="88">
        <f>AO167/12</f>
        <v>0.66666666666666663</v>
      </c>
      <c r="AQ167" s="83">
        <v>3</v>
      </c>
      <c r="AR167" s="88">
        <f>AQ167/12</f>
        <v>0.25</v>
      </c>
      <c r="AS167" s="83">
        <v>3</v>
      </c>
      <c r="AT167" s="88">
        <f>AS167/12</f>
        <v>0.25</v>
      </c>
      <c r="AU167" s="83">
        <v>3</v>
      </c>
      <c r="AV167" s="88">
        <f>AU167/12</f>
        <v>0.25</v>
      </c>
      <c r="AW167" s="83">
        <v>1</v>
      </c>
      <c r="AX167" s="88">
        <f>AW167/143</f>
        <v>6.993006993006993E-3</v>
      </c>
      <c r="AY167" s="85">
        <f>AI167+AM167+AQ167+AU167</f>
        <v>12</v>
      </c>
      <c r="AZ167" s="87">
        <v>1</v>
      </c>
      <c r="BA167" s="85">
        <f t="shared" ref="BA167" si="115">AK167+AO167+AS167+AW167</f>
        <v>17</v>
      </c>
      <c r="BB167" s="88">
        <f t="shared" ref="BB167" si="116">AL167+AP167+AT167+AX167</f>
        <v>1.3403263403263403</v>
      </c>
      <c r="BC167" s="8"/>
    </row>
    <row r="168" spans="2:55" ht="75" x14ac:dyDescent="0.25">
      <c r="B168" s="31"/>
      <c r="C168" s="66" t="s">
        <v>530</v>
      </c>
      <c r="D168" s="11" t="s">
        <v>531</v>
      </c>
      <c r="E168" s="11" t="s">
        <v>532</v>
      </c>
      <c r="F168" s="12" t="s">
        <v>533</v>
      </c>
      <c r="G168" s="11" t="s">
        <v>525</v>
      </c>
      <c r="H168" s="11"/>
      <c r="I168" s="36" t="s">
        <v>20</v>
      </c>
      <c r="J168" s="32" t="s">
        <v>122</v>
      </c>
      <c r="K168" s="32" t="s">
        <v>32</v>
      </c>
      <c r="L168" s="81" t="s">
        <v>21</v>
      </c>
      <c r="M168" s="81">
        <v>12</v>
      </c>
      <c r="N168" s="88">
        <v>1</v>
      </c>
      <c r="O168" s="81">
        <v>12</v>
      </c>
      <c r="P168" s="83">
        <v>2017</v>
      </c>
      <c r="Q168" s="83">
        <v>2018</v>
      </c>
      <c r="R168" s="8"/>
      <c r="S168" s="8"/>
      <c r="T168" s="8"/>
      <c r="U168" s="84" t="s">
        <v>621</v>
      </c>
      <c r="V168" s="84" t="s">
        <v>616</v>
      </c>
      <c r="W168" s="85">
        <v>46454</v>
      </c>
      <c r="X168" s="85">
        <v>46454</v>
      </c>
      <c r="Y168" s="85">
        <v>46454</v>
      </c>
      <c r="Z168" s="85">
        <v>46454</v>
      </c>
      <c r="AA168" s="85">
        <v>0</v>
      </c>
      <c r="AB168" s="85">
        <v>46454</v>
      </c>
      <c r="AC168" s="86" t="s">
        <v>617</v>
      </c>
      <c r="AD168" s="83" t="s">
        <v>22</v>
      </c>
      <c r="AE168" s="83" t="s">
        <v>22</v>
      </c>
      <c r="AF168" s="83" t="s">
        <v>22</v>
      </c>
      <c r="AG168" s="83" t="s">
        <v>22</v>
      </c>
      <c r="AH168" s="83" t="s">
        <v>22</v>
      </c>
      <c r="AI168" s="83">
        <v>3</v>
      </c>
      <c r="AJ168" s="88">
        <f>AI168/12</f>
        <v>0.25</v>
      </c>
      <c r="AK168" s="83">
        <v>5</v>
      </c>
      <c r="AL168" s="88">
        <f>AK168/12</f>
        <v>0.41666666666666669</v>
      </c>
      <c r="AM168" s="83">
        <v>3</v>
      </c>
      <c r="AN168" s="88">
        <f>AM168/12</f>
        <v>0.25</v>
      </c>
      <c r="AO168" s="83">
        <v>8</v>
      </c>
      <c r="AP168" s="88">
        <f>AO168/12</f>
        <v>0.66666666666666663</v>
      </c>
      <c r="AQ168" s="83">
        <v>3</v>
      </c>
      <c r="AR168" s="88">
        <f>AQ168/12</f>
        <v>0.25</v>
      </c>
      <c r="AS168" s="83">
        <v>3</v>
      </c>
      <c r="AT168" s="88">
        <f>AS168/12</f>
        <v>0.25</v>
      </c>
      <c r="AU168" s="83">
        <v>3</v>
      </c>
      <c r="AV168" s="88">
        <f>AU168/12</f>
        <v>0.25</v>
      </c>
      <c r="AW168" s="83">
        <v>1</v>
      </c>
      <c r="AX168" s="88">
        <f>AW168/143</f>
        <v>6.993006993006993E-3</v>
      </c>
      <c r="AY168" s="85">
        <f>AI168+AM168+AQ168+AU168</f>
        <v>12</v>
      </c>
      <c r="AZ168" s="87">
        <v>1</v>
      </c>
      <c r="BA168" s="85">
        <f t="shared" ref="BA168" si="117">AK168+AO168+AS168+AW168</f>
        <v>17</v>
      </c>
      <c r="BB168" s="88">
        <f t="shared" ref="BB168" si="118">AL168+AP168+AT168+AX168</f>
        <v>1.3403263403263403</v>
      </c>
      <c r="BC168" s="8"/>
    </row>
    <row r="169" spans="2:55" ht="45" x14ac:dyDescent="0.25">
      <c r="B169" s="31" t="s">
        <v>61</v>
      </c>
      <c r="C169" s="118" t="s">
        <v>624</v>
      </c>
      <c r="D169" s="11"/>
      <c r="E169" s="11"/>
      <c r="F169" s="76"/>
      <c r="G169" s="11"/>
      <c r="H169" s="11"/>
      <c r="I169" s="14"/>
      <c r="J169" s="14"/>
      <c r="K169" s="14"/>
      <c r="L169" s="79"/>
      <c r="M169" s="79"/>
      <c r="N169" s="8"/>
      <c r="O169" s="8"/>
      <c r="P169" s="8"/>
      <c r="Q169" s="80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</row>
    <row r="170" spans="2:55" ht="75" x14ac:dyDescent="0.25">
      <c r="B170" s="31" t="s">
        <v>24</v>
      </c>
      <c r="C170" s="66" t="s">
        <v>625</v>
      </c>
      <c r="D170" s="11" t="s">
        <v>626</v>
      </c>
      <c r="E170" s="11" t="s">
        <v>627</v>
      </c>
      <c r="F170" s="89" t="s">
        <v>628</v>
      </c>
      <c r="G170" s="11" t="s">
        <v>629</v>
      </c>
      <c r="H170" s="11" t="s">
        <v>630</v>
      </c>
      <c r="I170" s="36" t="s">
        <v>20</v>
      </c>
      <c r="J170" s="32" t="s">
        <v>122</v>
      </c>
      <c r="K170" s="32" t="s">
        <v>32</v>
      </c>
      <c r="L170" s="81" t="s">
        <v>21</v>
      </c>
      <c r="M170" s="81">
        <f>148+104+18+148</f>
        <v>418</v>
      </c>
      <c r="N170" s="88">
        <v>1</v>
      </c>
      <c r="O170" s="81">
        <f>148+104+18+148</f>
        <v>418</v>
      </c>
      <c r="P170" s="83">
        <v>2017</v>
      </c>
      <c r="Q170" s="83">
        <v>2018</v>
      </c>
      <c r="R170" s="8"/>
      <c r="S170" s="8"/>
      <c r="T170" s="8"/>
      <c r="U170" s="84" t="s">
        <v>621</v>
      </c>
      <c r="V170" s="84" t="s">
        <v>616</v>
      </c>
      <c r="W170" s="85">
        <v>46454</v>
      </c>
      <c r="X170" s="85">
        <v>46454</v>
      </c>
      <c r="Y170" s="85">
        <v>46454</v>
      </c>
      <c r="Z170" s="85">
        <v>46454</v>
      </c>
      <c r="AA170" s="85">
        <v>0</v>
      </c>
      <c r="AB170" s="85">
        <v>46454</v>
      </c>
      <c r="AC170" s="86" t="s">
        <v>617</v>
      </c>
      <c r="AD170" s="83" t="s">
        <v>22</v>
      </c>
      <c r="AE170" s="83" t="s">
        <v>22</v>
      </c>
      <c r="AF170" s="83" t="s">
        <v>22</v>
      </c>
      <c r="AG170" s="83" t="s">
        <v>22</v>
      </c>
      <c r="AH170" s="83" t="s">
        <v>22</v>
      </c>
      <c r="AI170" s="83">
        <v>120</v>
      </c>
      <c r="AJ170" s="88">
        <f>AI170/364</f>
        <v>0.32967032967032966</v>
      </c>
      <c r="AK170" s="83">
        <v>120</v>
      </c>
      <c r="AL170" s="88">
        <f>AK170/364</f>
        <v>0.32967032967032966</v>
      </c>
      <c r="AM170" s="83">
        <v>33</v>
      </c>
      <c r="AN170" s="88">
        <f>AM170/364</f>
        <v>9.0659340659340656E-2</v>
      </c>
      <c r="AO170" s="83">
        <v>33</v>
      </c>
      <c r="AP170" s="88">
        <f>AO170/364</f>
        <v>9.0659340659340656E-2</v>
      </c>
      <c r="AQ170" s="83">
        <v>107</v>
      </c>
      <c r="AR170" s="88">
        <f>AQ170/364</f>
        <v>0.29395604395604397</v>
      </c>
      <c r="AS170" s="83">
        <v>107</v>
      </c>
      <c r="AT170" s="88">
        <f>AS170/364</f>
        <v>0.29395604395604397</v>
      </c>
      <c r="AU170" s="83">
        <v>104</v>
      </c>
      <c r="AV170" s="88">
        <f>AU170/364</f>
        <v>0.2857142857142857</v>
      </c>
      <c r="AW170" s="83">
        <v>106</v>
      </c>
      <c r="AX170" s="88">
        <f>AW170/364</f>
        <v>0.29120879120879123</v>
      </c>
      <c r="AY170" s="85">
        <f>AI170+AM170+AQ170+AU170</f>
        <v>364</v>
      </c>
      <c r="AZ170" s="87">
        <v>1</v>
      </c>
      <c r="BA170" s="85">
        <f t="shared" ref="BA170" si="119">AK170+AO170+AS170+AW170</f>
        <v>366</v>
      </c>
      <c r="BB170" s="88">
        <f t="shared" ref="BB170" si="120">AL170+AP170+AT170+AX170</f>
        <v>1.0054945054945055</v>
      </c>
      <c r="BC170" s="8"/>
    </row>
  </sheetData>
  <mergeCells count="66">
    <mergeCell ref="AG7:AG8"/>
    <mergeCell ref="AH7:AH8"/>
    <mergeCell ref="AD5:AH6"/>
    <mergeCell ref="AI5:AX5"/>
    <mergeCell ref="AI6:AL6"/>
    <mergeCell ref="AM6:AP6"/>
    <mergeCell ref="AQ6:AT6"/>
    <mergeCell ref="AU6:AX6"/>
    <mergeCell ref="BC5:BC8"/>
    <mergeCell ref="V5:V8"/>
    <mergeCell ref="AC5:AC8"/>
    <mergeCell ref="AY5:BB5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W6:W8"/>
    <mergeCell ref="AY6:BB6"/>
    <mergeCell ref="B2:Q2"/>
    <mergeCell ref="B5:B8"/>
    <mergeCell ref="C5:C8"/>
    <mergeCell ref="D5:F5"/>
    <mergeCell ref="G5:G8"/>
    <mergeCell ref="H5:H8"/>
    <mergeCell ref="I5:Q5"/>
    <mergeCell ref="D6:D8"/>
    <mergeCell ref="E6:E8"/>
    <mergeCell ref="F6:F8"/>
    <mergeCell ref="L6:L8"/>
    <mergeCell ref="O7:P7"/>
    <mergeCell ref="Q7:Q8"/>
    <mergeCell ref="I6:I8"/>
    <mergeCell ref="M6:Q6"/>
    <mergeCell ref="M7:N7"/>
    <mergeCell ref="U5:U8"/>
    <mergeCell ref="AD7:AD8"/>
    <mergeCell ref="AE7:AE8"/>
    <mergeCell ref="AF7:AF8"/>
    <mergeCell ref="C9:C11"/>
    <mergeCell ref="H9:H11"/>
    <mergeCell ref="J6:J8"/>
    <mergeCell ref="X6:X8"/>
    <mergeCell ref="AA6:AA8"/>
    <mergeCell ref="AB6:AB8"/>
    <mergeCell ref="Y6:Y8"/>
    <mergeCell ref="Z6:Z8"/>
    <mergeCell ref="W5:AB5"/>
    <mergeCell ref="B92:B94"/>
    <mergeCell ref="C92:C94"/>
    <mergeCell ref="K6:K8"/>
    <mergeCell ref="C12:C13"/>
    <mergeCell ref="H12:H13"/>
    <mergeCell ref="C14:C16"/>
    <mergeCell ref="C18:C20"/>
    <mergeCell ref="C68:C69"/>
    <mergeCell ref="C70:C71"/>
    <mergeCell ref="B9:B11"/>
    <mergeCell ref="B12:B13"/>
    <mergeCell ref="B14:B17"/>
    <mergeCell ref="B18:B20"/>
  </mergeCells>
  <pageMargins left="1.2598425196850394" right="0.70866141732283472" top="0.74803149606299213" bottom="0.74803149606299213" header="0.31496062992125984" footer="0.31496062992125984"/>
  <pageSetup paperSize="5" scale="15" orientation="landscape" r:id="rId1"/>
  <ignoredErrors>
    <ignoredError sqref="AJ163 AL163 AN163 AP163 AR163 AT1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Egresos</cp:lastModifiedBy>
  <cp:lastPrinted>2019-01-18T16:41:15Z</cp:lastPrinted>
  <dcterms:created xsi:type="dcterms:W3CDTF">2017-07-28T20:52:26Z</dcterms:created>
  <dcterms:modified xsi:type="dcterms:W3CDTF">2019-01-18T17:06:47Z</dcterms:modified>
</cp:coreProperties>
</file>